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C:\ACER Data website\MAYA\CAMSROY website\Excel Template\AP AR Tracker\"/>
    </mc:Choice>
  </mc:AlternateContent>
  <xr:revisionPtr revIDLastSave="0" documentId="13_ncr:1_{2CE11322-FA38-4D52-9C0C-453061107E84}" xr6:coauthVersionLast="47" xr6:coauthVersionMax="47" xr10:uidLastSave="{00000000-0000-0000-0000-000000000000}"/>
  <bookViews>
    <workbookView xWindow="-120" yWindow="-120" windowWidth="25440" windowHeight="15270" tabRatio="500" xr2:uid="{00000000-000D-0000-FFFF-FFFF00000000}"/>
  </bookViews>
  <sheets>
    <sheet name="🏠 COVER" sheetId="1" r:id="rId1"/>
    <sheet name="📥 AR LEDGER" sheetId="2" r:id="rId2"/>
    <sheet name="📤 AP LEDGER" sheetId="3" r:id="rId3"/>
    <sheet name="⏱ AR AGING" sheetId="4" r:id="rId4"/>
    <sheet name="⏱ AP AGING" sheetId="5" r:id="rId5"/>
    <sheet name="📊 DASHBOARD" sheetId="6" r:id="rId6"/>
    <sheet name="📈 CHARTS" sheetId="7" r:id="rId7"/>
    <sheet name="📖 HOW TO USE" sheetId="8" r:id="rId8"/>
  </sheets>
  <definedNames>
    <definedName name="_xlnm.Print_Area" localSheetId="4">'⏱ AP AGING'!$A$1:$H$25</definedName>
    <definedName name="_xlnm.Print_Area" localSheetId="3">'⏱ AR AGING'!$A$1:$H$25</definedName>
    <definedName name="_xlnm.Print_Area" localSheetId="6">'📈 CHARTS'!$A$1:$P$64</definedName>
    <definedName name="_xlnm.Print_Area" localSheetId="5">'📊 DASHBOARD'!$A$1:$G$38</definedName>
    <definedName name="_xlnm.Print_Area" localSheetId="2">'📤 AP LEDGER'!$A$1:$L$28</definedName>
    <definedName name="_xlnm.Print_Area" localSheetId="1">'📥 AR LEDGER'!$A$1:$L$28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31" i="6" l="1"/>
  <c r="B22" i="6"/>
  <c r="B13" i="6"/>
  <c r="D13" i="6" s="1"/>
  <c r="B12" i="6"/>
  <c r="B11" i="6"/>
  <c r="D11" i="6" s="1"/>
  <c r="B10" i="6"/>
  <c r="G13" i="5"/>
  <c r="F13" i="5"/>
  <c r="E20" i="5" s="1"/>
  <c r="E13" i="5"/>
  <c r="E19" i="5" s="1"/>
  <c r="D13" i="5"/>
  <c r="C13" i="5"/>
  <c r="E17" i="5" s="1"/>
  <c r="B13" i="5"/>
  <c r="E27" i="4"/>
  <c r="G18" i="4"/>
  <c r="E26" i="4" s="1"/>
  <c r="F18" i="4"/>
  <c r="E25" i="4" s="1"/>
  <c r="E18" i="4"/>
  <c r="E24" i="4" s="1"/>
  <c r="D18" i="4"/>
  <c r="E23" i="4" s="1"/>
  <c r="C18" i="4"/>
  <c r="E22" i="4" s="1"/>
  <c r="B18" i="4"/>
  <c r="H24" i="3"/>
  <c r="F24" i="3"/>
  <c r="H25" i="3" s="1"/>
  <c r="E24" i="3"/>
  <c r="H23" i="3"/>
  <c r="J23" i="3" s="1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F24" i="2"/>
  <c r="H25" i="2" s="1"/>
  <c r="E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E21" i="5" l="1"/>
  <c r="E18" i="5"/>
  <c r="B6" i="6"/>
  <c r="D6" i="6" s="1"/>
  <c r="E16" i="5"/>
  <c r="C34" i="6"/>
  <c r="E22" i="5"/>
  <c r="B9" i="6"/>
  <c r="D9" i="6" s="1"/>
  <c r="L23" i="3"/>
  <c r="K23" i="3"/>
  <c r="J22" i="3"/>
  <c r="L21" i="3"/>
  <c r="K21" i="3"/>
  <c r="J21" i="3"/>
  <c r="L20" i="3"/>
  <c r="K20" i="3"/>
  <c r="J20" i="3"/>
  <c r="J19" i="3"/>
  <c r="L18" i="3"/>
  <c r="K18" i="3"/>
  <c r="J18" i="3"/>
  <c r="L17" i="3"/>
  <c r="K17" i="3"/>
  <c r="J17" i="3"/>
  <c r="J16" i="3"/>
  <c r="L16" i="3"/>
  <c r="K16" i="3"/>
  <c r="J15" i="3"/>
  <c r="L15" i="3"/>
  <c r="K15" i="3"/>
  <c r="J14" i="3"/>
  <c r="L13" i="3"/>
  <c r="K13" i="3"/>
  <c r="J13" i="3"/>
  <c r="J12" i="3"/>
  <c r="L11" i="3"/>
  <c r="K11" i="3"/>
  <c r="J11" i="3"/>
  <c r="K10" i="3"/>
  <c r="J10" i="3"/>
  <c r="L10" i="3"/>
  <c r="J9" i="3"/>
  <c r="L8" i="3"/>
  <c r="K8" i="3"/>
  <c r="J8" i="3"/>
  <c r="L7" i="3"/>
  <c r="K7" i="3"/>
  <c r="J7" i="3"/>
  <c r="J6" i="3"/>
  <c r="J5" i="3"/>
  <c r="L5" i="3"/>
  <c r="K5" i="3"/>
  <c r="J4" i="3"/>
  <c r="K4" i="3"/>
  <c r="L4" i="3"/>
  <c r="E28" i="4"/>
  <c r="B8" i="6"/>
  <c r="D8" i="6" s="1"/>
  <c r="J23" i="2"/>
  <c r="J22" i="2"/>
  <c r="L21" i="2"/>
  <c r="K21" i="2"/>
  <c r="J21" i="2"/>
  <c r="L20" i="2"/>
  <c r="K20" i="2"/>
  <c r="J20" i="2"/>
  <c r="J19" i="2"/>
  <c r="J18" i="2"/>
  <c r="L17" i="2"/>
  <c r="K17" i="2"/>
  <c r="J17" i="2"/>
  <c r="L16" i="2"/>
  <c r="K16" i="2"/>
  <c r="J16" i="2"/>
  <c r="J15" i="2"/>
  <c r="K14" i="2"/>
  <c r="J14" i="2"/>
  <c r="L14" i="2"/>
  <c r="J13" i="2"/>
  <c r="L12" i="2"/>
  <c r="K12" i="2"/>
  <c r="J12" i="2"/>
  <c r="J11" i="2"/>
  <c r="L10" i="2"/>
  <c r="K10" i="2"/>
  <c r="J10" i="2"/>
  <c r="J9" i="2"/>
  <c r="K8" i="2"/>
  <c r="J8" i="2"/>
  <c r="L8" i="2"/>
  <c r="J7" i="2"/>
  <c r="L6" i="2"/>
  <c r="K6" i="2"/>
  <c r="J6" i="2"/>
  <c r="J5" i="2"/>
  <c r="L4" i="2"/>
  <c r="K4" i="2"/>
  <c r="J4" i="2"/>
  <c r="H24" i="2"/>
  <c r="E21" i="4" l="1"/>
  <c r="B5" i="6"/>
  <c r="B34" i="6"/>
  <c r="D34" i="6" s="1"/>
  <c r="L22" i="3"/>
  <c r="K22" i="3"/>
  <c r="L19" i="3"/>
  <c r="K19" i="3"/>
  <c r="L14" i="3"/>
  <c r="K14" i="3"/>
  <c r="L12" i="3"/>
  <c r="K12" i="3"/>
  <c r="L9" i="3"/>
  <c r="K9" i="3"/>
  <c r="L6" i="3"/>
  <c r="K6" i="3"/>
  <c r="L23" i="2"/>
  <c r="K23" i="2"/>
  <c r="L22" i="2"/>
  <c r="K22" i="2"/>
  <c r="L19" i="2"/>
  <c r="K19" i="2"/>
  <c r="L18" i="2"/>
  <c r="K18" i="2"/>
  <c r="L15" i="2"/>
  <c r="K15" i="2"/>
  <c r="L13" i="2"/>
  <c r="K13" i="2"/>
  <c r="L11" i="2"/>
  <c r="K11" i="2"/>
  <c r="L9" i="2"/>
  <c r="K9" i="2"/>
  <c r="L7" i="2"/>
  <c r="K7" i="2"/>
  <c r="L5" i="2"/>
  <c r="K5" i="2"/>
  <c r="D5" i="6" l="1"/>
  <c r="B7" i="6"/>
  <c r="D7" i="6" s="1"/>
</calcChain>
</file>

<file path=xl/sharedStrings.xml><?xml version="1.0" encoding="utf-8"?>
<sst xmlns="http://schemas.openxmlformats.org/spreadsheetml/2006/main" count="500" uniqueCount="382">
  <si>
    <t>📊  camsroy.com</t>
  </si>
  <si>
    <t>Smart Finance Templates  |  Built for Indian SMEs, Startups &amp; Finance Professionals</t>
  </si>
  <si>
    <t>ACCOUNTS RECEIVABLE</t>
  </si>
  <si>
    <t>&amp; Payable Tracker Excel Template</t>
  </si>
  <si>
    <t>Track Debtors · Manage Creditors · Control Cash Flow</t>
  </si>
  <si>
    <t>Company Name</t>
  </si>
  <si>
    <t>[Enter Company Name]</t>
  </si>
  <si>
    <t>Financial Year</t>
  </si>
  <si>
    <t>FY 2025-26</t>
  </si>
  <si>
    <t>Reporting Currency</t>
  </si>
  <si>
    <t>INR (₹)</t>
  </si>
  <si>
    <t>Credit Period — Debtors</t>
  </si>
  <si>
    <t>30 Days</t>
  </si>
  <si>
    <t>Credit Period — Creditors</t>
  </si>
  <si>
    <t>45 Days</t>
  </si>
  <si>
    <t>Prepared By</t>
  </si>
  <si>
    <t>[Your Name / Dept]</t>
  </si>
  <si>
    <t>📋  WORKBOOK NAVIGATION</t>
  </si>
  <si>
    <t>📥</t>
  </si>
  <si>
    <t xml:space="preserve">  AR LEDGER  —  Enter all customer invoices &amp; receipts</t>
  </si>
  <si>
    <t>📤</t>
  </si>
  <si>
    <t xml:space="preserve">  AP LEDGER  —  Enter all supplier invoices &amp; payments</t>
  </si>
  <si>
    <t>⏱</t>
  </si>
  <si>
    <t xml:space="preserve">  AR AGING ANALYSIS  —  Debtors outstanding by 0-30-60-90+ days</t>
  </si>
  <si>
    <t xml:space="preserve">  AP AGING ANALYSIS  —  Creditors outstanding by 0-30-60-90+ days</t>
  </si>
  <si>
    <t>📊</t>
  </si>
  <si>
    <t xml:space="preserve">  📈 CHARTS  —  AR Aging Pie · AR vs AP Column · Outstanding Trend · Collection Efficiency</t>
  </si>
  <si>
    <t>📖</t>
  </si>
  <si>
    <t xml:space="preserve">  HOW TO USE  —  Step-by-step guide &amp; formula notes</t>
  </si>
  <si>
    <t>🎨  COLOUR LEGEND</t>
  </si>
  <si>
    <t>Blue cells = Input (enter your data here)</t>
  </si>
  <si>
    <t>Green = Paid / Settled</t>
  </si>
  <si>
    <t>Red = Overdue / Outstanding</t>
  </si>
  <si>
    <t>Yellow = Due within 7 days — act now</t>
  </si>
  <si>
    <t>Grey = Calculated (do not edit)</t>
  </si>
  <si>
    <t>© camsroy.com  |  Free for personal &amp; commercial use  |  www.camsroy.com</t>
  </si>
  <si>
    <t>📊  camsroy.com  |  ACCOUNTS RECEIVABLE LEDGER  —  Customer Invoice &amp; Payment Tracker</t>
  </si>
  <si>
    <t>Track all customer invoices, payments received and outstanding balances. Blue cells = Input. Grey cells = Auto-calculated.</t>
  </si>
  <si>
    <t>#</t>
  </si>
  <si>
    <t>Invoice Date</t>
  </si>
  <si>
    <t>Customer Name</t>
  </si>
  <si>
    <t>Invoice No.</t>
  </si>
  <si>
    <t>Invoice Amt (₹)</t>
  </si>
  <si>
    <t>Payment Recd (₹)</t>
  </si>
  <si>
    <t>Payment Date</t>
  </si>
  <si>
    <t>Balance Due (₹)</t>
  </si>
  <si>
    <t>Due Date</t>
  </si>
  <si>
    <t>Days Overdue</t>
  </si>
  <si>
    <t>Aging Bucket</t>
  </si>
  <si>
    <t>Status</t>
  </si>
  <si>
    <t>01-Apr-25</t>
  </si>
  <si>
    <t>Tata Consultancy Services</t>
  </si>
  <si>
    <t>INV-2025-001</t>
  </si>
  <si>
    <t>25-Apr-25</t>
  </si>
  <si>
    <t>30-Apr-25</t>
  </si>
  <si>
    <t>05-Apr-25</t>
  </si>
  <si>
    <t>Reliance Industries Ltd</t>
  </si>
  <si>
    <t>INV-2025-002</t>
  </si>
  <si>
    <t>10-May-25</t>
  </si>
  <si>
    <t>05-May-25</t>
  </si>
  <si>
    <t>12-Apr-25</t>
  </si>
  <si>
    <t>Infosys Limited</t>
  </si>
  <si>
    <t>INV-2025-003</t>
  </si>
  <si>
    <t>08-May-25</t>
  </si>
  <si>
    <t>12-May-25</t>
  </si>
  <si>
    <t>18-Apr-25</t>
  </si>
  <si>
    <t>HDFC Bank Ltd</t>
  </si>
  <si>
    <t>INV-2025-004</t>
  </si>
  <si>
    <t>18-May-25</t>
  </si>
  <si>
    <t>Wipro Technologies</t>
  </si>
  <si>
    <t>INV-2025-005</t>
  </si>
  <si>
    <t>20-May-25</t>
  </si>
  <si>
    <t>25-May-25</t>
  </si>
  <si>
    <t>02-May-25</t>
  </si>
  <si>
    <t>Mahindra &amp; Mahindra</t>
  </si>
  <si>
    <t>INV-2025-006</t>
  </si>
  <si>
    <t>15-Jun-25</t>
  </si>
  <si>
    <t>01-Jun-25</t>
  </si>
  <si>
    <t>Larsen &amp; Toubro</t>
  </si>
  <si>
    <t>INV-2025-007</t>
  </si>
  <si>
    <t>05-Jun-25</t>
  </si>
  <si>
    <t>09-Jun-25</t>
  </si>
  <si>
    <t>15-May-25</t>
  </si>
  <si>
    <t>Sun Pharmaceuticals</t>
  </si>
  <si>
    <t>INV-2025-008</t>
  </si>
  <si>
    <t>14-Jun-25</t>
  </si>
  <si>
    <t>22-May-25</t>
  </si>
  <si>
    <t>Bajaj Auto Ltd</t>
  </si>
  <si>
    <t>INV-2025-009</t>
  </si>
  <si>
    <t>18-Jun-25</t>
  </si>
  <si>
    <t>21-Jun-25</t>
  </si>
  <si>
    <t>Asian Paints Ltd</t>
  </si>
  <si>
    <t>INV-2025-010</t>
  </si>
  <si>
    <t>20-Jun-25</t>
  </si>
  <si>
    <t>01-Jul-25</t>
  </si>
  <si>
    <t>08-Jun-25</t>
  </si>
  <si>
    <t>HCL Technologies</t>
  </si>
  <si>
    <t>INV-2025-011</t>
  </si>
  <si>
    <t>05-Jul-25</t>
  </si>
  <si>
    <t>08-Jul-25</t>
  </si>
  <si>
    <t>ITC Limited</t>
  </si>
  <si>
    <t>INV-2025-012</t>
  </si>
  <si>
    <t>14-Jul-25</t>
  </si>
  <si>
    <t>Bharti Airtel</t>
  </si>
  <si>
    <t>INV-2025-013</t>
  </si>
  <si>
    <t>15-Jul-25</t>
  </si>
  <si>
    <t>20-Jul-25</t>
  </si>
  <si>
    <t>28-Jun-25</t>
  </si>
  <si>
    <t>Pidilite Industries</t>
  </si>
  <si>
    <t>INV-2025-014</t>
  </si>
  <si>
    <t>25-Jul-25</t>
  </si>
  <si>
    <t>28-Jul-25</t>
  </si>
  <si>
    <t>Maruti Suzuki India</t>
  </si>
  <si>
    <t>INV-2025-015</t>
  </si>
  <si>
    <t>01-Aug-25</t>
  </si>
  <si>
    <t>04-Aug-25</t>
  </si>
  <si>
    <t>12-Jul-25</t>
  </si>
  <si>
    <t>Nestle India Ltd</t>
  </si>
  <si>
    <t>INV-2025-016</t>
  </si>
  <si>
    <t>11-Aug-25</t>
  </si>
  <si>
    <t>18-Jul-25</t>
  </si>
  <si>
    <t>Ultratech Cement</t>
  </si>
  <si>
    <t>INV-2025-017</t>
  </si>
  <si>
    <t>12-Aug-25</t>
  </si>
  <si>
    <t>17-Aug-25</t>
  </si>
  <si>
    <t>Dr Reddy's Labs</t>
  </si>
  <si>
    <t>INV-2025-018</t>
  </si>
  <si>
    <t>20-Aug-25</t>
  </si>
  <si>
    <t>24-Aug-25</t>
  </si>
  <si>
    <t>Godrej Consumer</t>
  </si>
  <si>
    <t>INV-2025-019</t>
  </si>
  <si>
    <t>25-Aug-25</t>
  </si>
  <si>
    <t>31-Aug-25</t>
  </si>
  <si>
    <t>08-Aug-25</t>
  </si>
  <si>
    <t>Tech Mahindra</t>
  </si>
  <si>
    <t>INV-2025-020</t>
  </si>
  <si>
    <t>07-Sep-25</t>
  </si>
  <si>
    <t>TOTAL</t>
  </si>
  <si>
    <t>Collection Rate %</t>
  </si>
  <si>
    <t>← Target: &gt;85% for healthy AR management</t>
  </si>
  <si>
    <t>ℹ  Blue cells = Input. Enter Invoice Date, Customer, Invoice No, Amount, Payment Received, Payment Date, Due Date. All other columns auto-calculate.  |  © camsroy.com</t>
  </si>
  <si>
    <t>📊  camsroy.com  |  ACCOUNTS PAYABLE LEDGER  —  Supplier Invoice &amp; Payment Tracker</t>
  </si>
  <si>
    <t>Track all supplier invoices, payments made and amounts outstanding. Blue cells = Input. Grey cells = Auto-calculated.</t>
  </si>
  <si>
    <t>Supplier Name</t>
  </si>
  <si>
    <t>Amount Paid (₹)</t>
  </si>
  <si>
    <t>Days to Due / Overdue</t>
  </si>
  <si>
    <t>03-Apr-25</t>
  </si>
  <si>
    <t>Amazon Web Services</t>
  </si>
  <si>
    <t>PO-2025-001</t>
  </si>
  <si>
    <t>03-May-25</t>
  </si>
  <si>
    <t>07-Apr-25</t>
  </si>
  <si>
    <t>Tata Teleservices</t>
  </si>
  <si>
    <t>PO-2025-002</t>
  </si>
  <si>
    <t>07-May-25</t>
  </si>
  <si>
    <t>10-Apr-25</t>
  </si>
  <si>
    <t>Zoho Corporation</t>
  </si>
  <si>
    <t>PO-2025-003</t>
  </si>
  <si>
    <t>15-Apr-25</t>
  </si>
  <si>
    <t>IndusInd Bank Lease</t>
  </si>
  <si>
    <t>PO-2025-004</t>
  </si>
  <si>
    <t>14-May-25</t>
  </si>
  <si>
    <t>22-Apr-25</t>
  </si>
  <si>
    <t>Office Supplies Co</t>
  </si>
  <si>
    <t>PO-2025-005</t>
  </si>
  <si>
    <t>Google Workspace</t>
  </si>
  <si>
    <t>PO-2025-006</t>
  </si>
  <si>
    <t>MakeMyTrip Corporate</t>
  </si>
  <si>
    <t>PO-2025-007</t>
  </si>
  <si>
    <t>02-Jun-25</t>
  </si>
  <si>
    <t>07-Jun-25</t>
  </si>
  <si>
    <t>Practo Health Cover</t>
  </si>
  <si>
    <t>PO-2025-008</t>
  </si>
  <si>
    <t>10-Jun-25</t>
  </si>
  <si>
    <t>13-Jun-25</t>
  </si>
  <si>
    <t>Urban Ladder Furn</t>
  </si>
  <si>
    <t>PO-2025-009</t>
  </si>
  <si>
    <t>19-Jun-25</t>
  </si>
  <si>
    <t>Razorpay Fees</t>
  </si>
  <si>
    <t>PO-2025-010</t>
  </si>
  <si>
    <t>25-Jun-25</t>
  </si>
  <si>
    <t>CA Firm — Audit</t>
  </si>
  <si>
    <t>PO-2025-011</t>
  </si>
  <si>
    <t>12-Jun-25</t>
  </si>
  <si>
    <t>BSES Rajdhani Power</t>
  </si>
  <si>
    <t>PO-2025-012</t>
  </si>
  <si>
    <t>Adobe Creative Cloud</t>
  </si>
  <si>
    <t>PO-2025-013</t>
  </si>
  <si>
    <t>Indigo Corp Travel</t>
  </si>
  <si>
    <t>PO-2025-014</t>
  </si>
  <si>
    <t>Security Agency</t>
  </si>
  <si>
    <t>PO-2025-015</t>
  </si>
  <si>
    <t>10-Jul-25</t>
  </si>
  <si>
    <t>Stationery &amp; Print</t>
  </si>
  <si>
    <t>PO-2025-016</t>
  </si>
  <si>
    <t>09-Aug-25</t>
  </si>
  <si>
    <t>ISP — Airtel Biz</t>
  </si>
  <si>
    <t>PO-2025-017</t>
  </si>
  <si>
    <t>Cleaning Services</t>
  </si>
  <si>
    <t>PO-2025-018</t>
  </si>
  <si>
    <t>Training Platform</t>
  </si>
  <si>
    <t>PO-2025-019</t>
  </si>
  <si>
    <t>IT Hardware Vendor</t>
  </si>
  <si>
    <t>PO-2025-020</t>
  </si>
  <si>
    <t>Payment Rate %</t>
  </si>
  <si>
    <t>← Maintain payment rate to preserve supplier relationships</t>
  </si>
  <si>
    <t>ℹ  Blue cells = Input. Enter Invoice Date, Supplier Name, Invoice No, Amount, Amount Paid, Payment Date, Due Date.  |  © camsroy.com</t>
  </si>
  <si>
    <t>📊  camsroy.com  |  AR AGING ANALYSIS  —  Debtor Outstanding by Age Bucket</t>
  </si>
  <si>
    <t>Summary of outstanding receivables by aging bucket. Auto-populated from AR Ledger.</t>
  </si>
  <si>
    <t>📦  DEBTOR AGING SUMMARY  —  FY 2025-26</t>
  </si>
  <si>
    <t>Total Outstanding (₹)</t>
  </si>
  <si>
    <t>Current (Not Due)</t>
  </si>
  <si>
    <t>1-30 Days</t>
  </si>
  <si>
    <t>31-60 Days</t>
  </si>
  <si>
    <t>61-90 Days</t>
  </si>
  <si>
    <t>90+ Days</t>
  </si>
  <si>
    <t>✅ Paid</t>
  </si>
  <si>
    <t>🔴 Critical — 90+ days</t>
  </si>
  <si>
    <t>🟡 Follow Up</t>
  </si>
  <si>
    <t>🟠 Overdue 60+</t>
  </si>
  <si>
    <t>TOTAL OUTSTANDING</t>
  </si>
  <si>
    <t>← Total Debtors Outstanding</t>
  </si>
  <si>
    <t>🎯  AR HEALTH KPIs</t>
  </si>
  <si>
    <t>Total AR Outstanding (₹)</t>
  </si>
  <si>
    <t>Current (Not Overdue) (₹)</t>
  </si>
  <si>
    <t>Overdue — 1-30 Days (₹)</t>
  </si>
  <si>
    <t>Overdue — 31-60 Days (₹)</t>
  </si>
  <si>
    <t>Overdue — 61-90 Days (₹)</t>
  </si>
  <si>
    <t>Overdue — 90+ Days (₹)</t>
  </si>
  <si>
    <t>% Outstanding &gt; 60 Days</t>
  </si>
  <si>
    <t>Collection Rate (from AR Ledger)</t>
  </si>
  <si>
    <t>ℹ  Aging buckets based on due date from AR Ledger. Update AR Ledger first, then refresh this sheet.  |  © camsroy.com</t>
  </si>
  <si>
    <t>📊  camsroy.com  |  AP AGING ANALYSIS  —  Creditor Outstanding by Age Bucket</t>
  </si>
  <si>
    <t>Summary of outstanding payables by aging bucket. Helps prioritise payments and avoid late fees.</t>
  </si>
  <si>
    <t>💸  CREDITOR AGING SUMMARY  —  FY 2025-26</t>
  </si>
  <si>
    <t>Priority</t>
  </si>
  <si>
    <t>🔵 Pay on Due Date</t>
  </si>
  <si>
    <t>🟡 Pay This Week</t>
  </si>
  <si>
    <t>TOTAL PAYABLE</t>
  </si>
  <si>
    <t>← Total Creditors Outstanding</t>
  </si>
  <si>
    <t>🎯  AP HEALTH KPIs</t>
  </si>
  <si>
    <t>Total AP Outstanding (₹)</t>
  </si>
  <si>
    <t>Current — Due Later (₹)</t>
  </si>
  <si>
    <t>Due in 1-30 Days (₹)</t>
  </si>
  <si>
    <t>Overdue 31-60 Days (₹)</t>
  </si>
  <si>
    <t>Overdue 60+ Days (₹)</t>
  </si>
  <si>
    <t>% of AP Overdue</t>
  </si>
  <si>
    <t>Payment Rate (from AP Ledger)</t>
  </si>
  <si>
    <t>ℹ  Prioritise payments based on aging. Pay 90+ days overdue first, then 60+ days. Negotiate terms on current bucket.  |  © camsroy.com</t>
  </si>
  <si>
    <t>📊  camsroy.com  |  AR &amp; AP DASHBOARD  —  Cash Flow &amp; Working Capital Summary</t>
  </si>
  <si>
    <t>Executive summary — AR vs AP position, net working capital and cash flow health at a glance.</t>
  </si>
  <si>
    <t>🎯  KEY METRICS SNAPSHOT</t>
  </si>
  <si>
    <t>Metric</t>
  </si>
  <si>
    <t>Value</t>
  </si>
  <si>
    <t>Benchmark / Target</t>
  </si>
  <si>
    <t>&lt; ₹5,00,000</t>
  </si>
  <si>
    <t>Manage carefully</t>
  </si>
  <si>
    <t>Net Working Capital (AR-AP)(₹)</t>
  </si>
  <si>
    <t>Positive</t>
  </si>
  <si>
    <t>Collection Rate % (AR)</t>
  </si>
  <si>
    <t>&gt; 85%</t>
  </si>
  <si>
    <t>Payment Rate % (AP)</t>
  </si>
  <si>
    <t>&gt; 90%</t>
  </si>
  <si>
    <t>Total Invoiced — Customers (₹)</t>
  </si>
  <si>
    <t>Revenue target</t>
  </si>
  <si>
    <t>"✅ See AR Ledger"</t>
  </si>
  <si>
    <t>Total Received — Customers (₹)</t>
  </si>
  <si>
    <t>Equal to Invoiced (ideally)</t>
  </si>
  <si>
    <t>Total Invoiced — Suppliers (₹)</t>
  </si>
  <si>
    <t>Per budget</t>
  </si>
  <si>
    <t>"✅ See AP Ledger"</t>
  </si>
  <si>
    <t>Total Paid — Suppliers (₹)</t>
  </si>
  <si>
    <t>Equal to Outstanding AP</t>
  </si>
  <si>
    <t>📦  AR AGING SUMMARY  —  Receivables Outstanding by Bucket</t>
  </si>
  <si>
    <t>Outstanding (₹)</t>
  </si>
  <si>
    <t>% of Total AR</t>
  </si>
  <si>
    <t>Action Required</t>
  </si>
  <si>
    <t>Current — Not Yet Due</t>
  </si>
  <si>
    <t>57.5%</t>
  </si>
  <si>
    <t>Monitor — send reminder 7 days before due</t>
  </si>
  <si>
    <t>1-30 Days Overdue</t>
  </si>
  <si>
    <t>35.3%</t>
  </si>
  <si>
    <t>Follow up immediately — call + email</t>
  </si>
  <si>
    <t>31-60 Days Overdue</t>
  </si>
  <si>
    <t>2.3%</t>
  </si>
  <si>
    <t>Escalate — send formal demand notice</t>
  </si>
  <si>
    <t>61-90 Days Overdue</t>
  </si>
  <si>
    <t>0.0%</t>
  </si>
  <si>
    <t>Legal / credit hold consideration</t>
  </si>
  <si>
    <t>90+ Days Overdue</t>
  </si>
  <si>
    <t>Provision for bad debt — initiate recovery</t>
  </si>
  <si>
    <t>TOTAL AR OUTSTANDING</t>
  </si>
  <si>
    <t>100%</t>
  </si>
  <si>
    <t>💸  AP AGING SUMMARY  —  Payables Outstanding by Priority</t>
  </si>
  <si>
    <t>Payment Priority</t>
  </si>
  <si>
    <t>% of Total AP</t>
  </si>
  <si>
    <t>Current — Pay on Due Date</t>
  </si>
  <si>
    <t>41.8%</t>
  </si>
  <si>
    <t>Schedule payment on due date — no action needed</t>
  </si>
  <si>
    <t>Due in 1-30 Days</t>
  </si>
  <si>
    <t>58.2%</t>
  </si>
  <si>
    <t>Prepare payment — clear by end of week</t>
  </si>
  <si>
    <t>Overdue 31-60 Days</t>
  </si>
  <si>
    <t>Pay immediately — avoid supplier penalty</t>
  </si>
  <si>
    <t>Overdue 61-90 Days</t>
  </si>
  <si>
    <t>Escalate — risk of supply disruption</t>
  </si>
  <si>
    <t>Overdue 90+ Days</t>
  </si>
  <si>
    <t>Critical — negotiate payment plan now</t>
  </si>
  <si>
    <t>TOTAL AP OUTSTANDING</t>
  </si>
  <si>
    <t>💰  NET WORKING CAPITAL POSITION  —  AR Outstanding vs AP Outstanding vs Net</t>
  </si>
  <si>
    <t>NET WORKING CAPITAL</t>
  </si>
  <si>
    <t>AR − AP = Net Receivables Position  |  Positive = Healthy</t>
  </si>
  <si>
    <t>© camsroy.com  |  Free Excel Template  |  www.camsroy.com  |  AR &amp; AP Tracker — Built for Indian SMEs</t>
  </si>
  <si>
    <t>📊  camsroy.com  |  AR &amp; AP VISUAL ANALYTICS  —  4 Charts Auto-Linked from Ledger Data</t>
  </si>
  <si>
    <t>Charts update automatically when AR Ledger and AP Ledger data is refreshed. Do not edit data tables below.</t>
  </si>
  <si>
    <t>Chart Data — AR Aging Buckets</t>
  </si>
  <si>
    <t>Chart Data — AR vs AP Outstanding</t>
  </si>
  <si>
    <t>AR Aging Bucket</t>
  </si>
  <si>
    <t>Category</t>
  </si>
  <si>
    <t>AR (₹)</t>
  </si>
  <si>
    <t>AP (₹)</t>
  </si>
  <si>
    <t>Current — Not Due</t>
  </si>
  <si>
    <t>Total Invoiced</t>
  </si>
  <si>
    <t>Collected/Paid</t>
  </si>
  <si>
    <t>Outstanding</t>
  </si>
  <si>
    <t>Chart Data — Monthly Collection Efficiency</t>
  </si>
  <si>
    <t>Chart Data — AR vs AP Comparison</t>
  </si>
  <si>
    <t>Month</t>
  </si>
  <si>
    <t>Rate %</t>
  </si>
  <si>
    <t>Target %</t>
  </si>
  <si>
    <t>Amount (₹)</t>
  </si>
  <si>
    <t>Apr-25</t>
  </si>
  <si>
    <t>AR Invoiced</t>
  </si>
  <si>
    <t>May-25</t>
  </si>
  <si>
    <t>AR Collected</t>
  </si>
  <si>
    <t>Jun-25</t>
  </si>
  <si>
    <t>AR Outstanding</t>
  </si>
  <si>
    <t>Jul-25</t>
  </si>
  <si>
    <t>AP Invoiced</t>
  </si>
  <si>
    <t>Aug-25</t>
  </si>
  <si>
    <t>AP Paid</t>
  </si>
  <si>
    <t>Sep-25</t>
  </si>
  <si>
    <t>AP Outstanding</t>
  </si>
  <si>
    <t>Oct-25</t>
  </si>
  <si>
    <t>📊 CHART 2 — AR vs AP: Total Invoiced vs Collected vs Outstanding</t>
  </si>
  <si>
    <t>Net Working Capital</t>
  </si>
  <si>
    <t>Nov-25</t>
  </si>
  <si>
    <t>Dec-25</t>
  </si>
  <si>
    <t>Jan-26</t>
  </si>
  <si>
    <t>Feb-26</t>
  </si>
  <si>
    <t>Mar-26</t>
  </si>
  <si>
    <t>📊 CHART 3 — Outstanding Trend: AR vs AP Comparison (₹)</t>
  </si>
  <si>
    <t>📊 CHART 4 — Collection Efficiency: Monthly Rate vs 85% Target Line</t>
  </si>
  <si>
    <t>© camsroy.com  |  Charts auto-update when AR &amp; AP Ledger data changes  |  www.camsroy.com</t>
  </si>
  <si>
    <t>📊  camsroy.com  |  HOW TO USE THIS TEMPLATE</t>
  </si>
  <si>
    <t>STEP-BY-STEP GUIDE</t>
  </si>
  <si>
    <t xml:space="preserve">  Step 1 — COVER Sheet</t>
  </si>
  <si>
    <t xml:space="preserve">    Fill in Company Name, Financial Year, Credit Period for Debtors and Creditors, and Prepared By.</t>
  </si>
  <si>
    <t xml:space="preserve">  Step 2 — AR LEDGER (Accounts Receivable)</t>
  </si>
  <si>
    <t xml:space="preserve">    Enter every customer invoice in the 📥 AR LEDGER sheet: Invoice Date, Customer Name, Invoice Number, Invoice Amount, Payment Received (enter 0 if unpaid), Payment Date (leave blank if unpaid), and Due Date.</t>
  </si>
  <si>
    <t xml:space="preserve">    The template auto-calculates Balance Due, Days Overdue, Aging Bucket (Current / 1-30 / 31-60 / 61-90 / 90+ days) and Status (✅ Paid / 🟡 Follow Up / 🔴 Critical).</t>
  </si>
  <si>
    <t xml:space="preserve">  Step 3 — AP LEDGER (Accounts Payable)</t>
  </si>
  <si>
    <t xml:space="preserve">    Enter every supplier invoice in the 📤 AP LEDGER sheet: Invoice Date, Supplier Name, Invoice Number, Invoice Amount, Amount Paid, Payment Date, and Due Date.</t>
  </si>
  <si>
    <t xml:space="preserve">    The template auto-calculates Balance Outstanding, Days to Due / Overdue, Aging Bucket and Priority Status.</t>
  </si>
  <si>
    <t xml:space="preserve">  Step 4 — AR &amp; AP AGING Sheets</t>
  </si>
  <si>
    <t xml:space="preserve">    The ⏱ AR AGING and ⏱ AP AGING sheets provide a customer/supplier-wise aging summary organised by age bucket — useful for weekly review meetings and credit control decisions.</t>
  </si>
  <si>
    <t xml:space="preserve">  Step 5 — DASHBOARD</t>
  </si>
  <si>
    <t xml:space="preserve">    The 📊 DASHBOARD shows 9 KPI metrics, AR and AP aging summaries with recommended actions, and your Net Working Capital position (AR minus AP).</t>
  </si>
  <si>
    <t xml:space="preserve">  Step 6 — CHARTS Sheet</t>
  </si>
  <si>
    <t xml:space="preserve">    The 📈 CHARTS sheet contains 4 visual charts: (1) AR Aging Pie — outstanding by age bucket, (2) AR vs AP Column Chart — invoiced vs collected vs outstanding, (3) Outstanding Trend — AR vs AP horizontal comparison, (4) Collection Efficiency — monthly rate vs 85% target. Charts are auto-linked to ledger data.</t>
  </si>
  <si>
    <t xml:space="preserve">    • Balance Due = Invoice Amount − Payment Received / Amount Paid</t>
  </si>
  <si>
    <t xml:space="preserve">    • Days Overdue = Reference Date (31-Mar-26) − Due Date (if balance &gt; 0)</t>
  </si>
  <si>
    <t xml:space="preserve">    • Aging Bucket: Current = not yet due | 1-30 | 31-60 | 61-90 | 90+ days</t>
  </si>
  <si>
    <t xml:space="preserve">    • Collection Rate % = Total Payments Received ÷ Total Invoiced × 100</t>
  </si>
  <si>
    <t xml:space="preserve">    • Net Working Capital = Total AR Outstanding − Total AP Outstanding</t>
  </si>
  <si>
    <t>CUSTOMISATION TIPS</t>
  </si>
  <si>
    <t xml:space="preserve">    • Add more rows: copy the last data row down to extend both ledgers — formulas carry over automatically</t>
  </si>
  <si>
    <t xml:space="preserve">    • Change the reference date for Days Overdue: search for '31-Mar-26' in both ledgers and replace with current date</t>
  </si>
  <si>
    <t xml:space="preserve">    • Add a GST column (Col M) if you need to track GST separately on invoices</t>
  </si>
  <si>
    <t xml:space="preserve">    • Rename sheet tabs if you prefer shorter names — update Dashboard formula references accordingly</t>
  </si>
  <si>
    <t>MORE FREE TEMPLATES — camsroy.com</t>
  </si>
  <si>
    <t xml:space="preserve">    Visit www.camsroy.com/resources/templates for SME Financial Dashboard, 13-Week Cash Flow, Budget vs Actual, ROI Calculator and more.</t>
  </si>
  <si>
    <t>© 2025 camsroy.com  |  Free for personal and commercial use  |  www.camsroy.com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</si>
</sst>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charset val="1"/>
    </font>
    <font>
      <b/>
      <sz val="22"/>
      <color rgb="FFFFFFFF"/>
      <name val="Arial"/>
      <charset val="1"/>
    </font>
    <font>
      <i/>
      <sz val="9"/>
      <color rgb="FFF3E5F5"/>
      <name val="Arial"/>
      <charset val="1"/>
    </font>
    <font>
      <b/>
      <sz val="24"/>
      <color rgb="FFFFFFFF"/>
      <name val="Arial"/>
      <charset val="1"/>
    </font>
    <font>
      <b/>
      <sz val="14"/>
      <color rgb="FFAED6F1"/>
      <name val="Arial"/>
      <charset val="1"/>
    </font>
    <font>
      <i/>
      <sz val="10"/>
      <color rgb="FFD7BDE2"/>
      <name val="Arial"/>
      <charset val="1"/>
    </font>
    <font>
      <sz val="10"/>
      <color rgb="FFAED6F1"/>
      <name val="Arial"/>
      <charset val="1"/>
    </font>
    <font>
      <b/>
      <sz val="10"/>
      <color rgb="FFFFFFFF"/>
      <name val="Arial"/>
      <charset val="1"/>
    </font>
    <font>
      <b/>
      <sz val="11"/>
      <color rgb="FFAED6F1"/>
      <name val="Arial"/>
      <charset val="1"/>
    </font>
    <font>
      <sz val="12"/>
      <color rgb="FFD4AC0D"/>
      <name val="Arial"/>
      <charset val="1"/>
    </font>
    <font>
      <sz val="9"/>
      <color rgb="FFBDC3C7"/>
      <name val="Arial"/>
      <charset val="1"/>
    </font>
    <font>
      <b/>
      <sz val="10"/>
      <color rgb="FFAED6F1"/>
      <name val="Arial"/>
      <charset val="1"/>
    </font>
    <font>
      <sz val="8"/>
      <color rgb="FF7F8C8D"/>
      <name val="Arial"/>
      <charset val="1"/>
    </font>
    <font>
      <b/>
      <sz val="12"/>
      <color rgb="FFFFFFFF"/>
      <name val="Arial"/>
      <charset val="1"/>
    </font>
    <font>
      <i/>
      <sz val="9"/>
      <color rgb="FF555555"/>
      <name val="Arial"/>
      <charset val="1"/>
    </font>
    <font>
      <b/>
      <sz val="9"/>
      <color rgb="FFFFFFFF"/>
      <name val="Arial"/>
      <charset val="1"/>
    </font>
    <font>
      <sz val="9"/>
      <color rgb="FF0D1B2A"/>
      <name val="Arial"/>
      <charset val="1"/>
    </font>
    <font>
      <sz val="9"/>
      <color rgb="FF1A237E"/>
      <name val="Arial"/>
      <charset val="1"/>
    </font>
    <font>
      <b/>
      <sz val="9"/>
      <color rgb="FF155A40"/>
      <name val="Arial"/>
      <charset val="1"/>
    </font>
    <font>
      <b/>
      <sz val="9"/>
      <color rgb="FF922B21"/>
      <name val="Arial"/>
      <charset val="1"/>
    </font>
    <font>
      <b/>
      <sz val="9"/>
      <color rgb="FF0D1B2A"/>
      <name val="Arial"/>
      <charset val="1"/>
    </font>
    <font>
      <b/>
      <sz val="9"/>
      <color rgb="FF117A65"/>
      <name val="Arial"/>
      <charset val="1"/>
    </font>
    <font>
      <i/>
      <sz val="8"/>
      <color rgb="FF555555"/>
      <name val="Arial"/>
      <charset val="1"/>
    </font>
    <font>
      <b/>
      <sz val="9"/>
      <color rgb="FFA04000"/>
      <name val="Arial"/>
      <charset val="1"/>
    </font>
    <font>
      <b/>
      <sz val="10"/>
      <color rgb="FF117A65"/>
      <name val="Arial"/>
      <charset val="1"/>
    </font>
    <font>
      <b/>
      <sz val="10"/>
      <color rgb="FFA04000"/>
      <name val="Arial"/>
      <charset val="1"/>
    </font>
    <font>
      <b/>
      <sz val="10"/>
      <color rgb="FF6C3483"/>
      <name val="Arial"/>
      <charset val="1"/>
    </font>
    <font>
      <b/>
      <sz val="10"/>
      <color rgb="FF7D6608"/>
      <name val="Arial"/>
      <charset val="1"/>
    </font>
    <font>
      <i/>
      <sz val="9"/>
      <color rgb="FF0D1B2A"/>
      <name val="Arial"/>
      <charset val="1"/>
    </font>
    <font>
      <sz val="9"/>
      <color rgb="FF555555"/>
      <name val="Arial"/>
      <charset val="1"/>
    </font>
    <font>
      <b/>
      <sz val="8"/>
      <color rgb="FFFFFFFF"/>
      <name val="Arial"/>
      <charset val="1"/>
    </font>
    <font>
      <sz val="8"/>
      <color rgb="FF0D1B2A"/>
      <name val="Arial"/>
      <charset val="1"/>
    </font>
    <font>
      <i/>
      <sz val="8"/>
      <color rgb="FF888888"/>
      <name val="Arial"/>
      <charset val="1"/>
    </font>
    <font>
      <b/>
      <sz val="10"/>
      <color rgb="FF0D1B2A"/>
      <name val="Arial"/>
      <charset val="1"/>
    </font>
  </fonts>
  <fills count="14">
    <fill>
      <patternFill patternType="none"/>
    </fill>
    <fill>
      <patternFill patternType="gray125"/>
    </fill>
    <fill>
      <patternFill patternType="solid">
        <fgColor rgb="FF0D1B2A"/>
        <bgColor rgb="FF000000"/>
      </patternFill>
    </fill>
    <fill>
      <patternFill patternType="solid">
        <fgColor rgb="FF6C3483"/>
        <bgColor rgb="FF555555"/>
      </patternFill>
    </fill>
    <fill>
      <patternFill patternType="solid">
        <fgColor rgb="FFD6EAF8"/>
        <bgColor rgb="FFD5F5E3"/>
      </patternFill>
    </fill>
    <fill>
      <patternFill patternType="solid">
        <fgColor rgb="FFD5F5E3"/>
        <bgColor rgb="FFD6EAF8"/>
      </patternFill>
    </fill>
    <fill>
      <patternFill patternType="solid">
        <fgColor rgb="FFFDEDEC"/>
        <bgColor rgb="FFF5EEF8"/>
      </patternFill>
    </fill>
    <fill>
      <patternFill patternType="solid">
        <fgColor rgb="FFFCF3CF"/>
        <bgColor rgb="FFFDEDEC"/>
      </patternFill>
    </fill>
    <fill>
      <patternFill patternType="solid">
        <fgColor rgb="FFF2F3F4"/>
        <bgColor rgb="FFF5EEF8"/>
      </patternFill>
    </fill>
    <fill>
      <patternFill patternType="solid">
        <fgColor rgb="FF117A65"/>
        <bgColor rgb="FF008080"/>
      </patternFill>
    </fill>
    <fill>
      <patternFill patternType="solid">
        <fgColor rgb="FFFAE5D3"/>
        <bgColor rgb="FFFDEDEC"/>
      </patternFill>
    </fill>
    <fill>
      <patternFill patternType="solid">
        <fgColor rgb="FFA04000"/>
        <bgColor rgb="FF922B21"/>
      </patternFill>
    </fill>
    <fill>
      <patternFill patternType="solid">
        <fgColor rgb="FF1B4F72"/>
        <bgColor rgb="FF155A40"/>
      </patternFill>
    </fill>
    <fill>
      <patternFill patternType="solid">
        <fgColor rgb="FFF5EEF8"/>
        <bgColor rgb="FFF2F3F4"/>
      </patternFill>
    </fill>
  </fills>
  <borders count="5">
    <border>
      <left/>
      <right/>
      <top/>
      <bottom/>
      <diagonal/>
    </border>
    <border>
      <left/>
      <right/>
      <top/>
      <bottom style="thin">
        <color rgb="FF2E86C1"/>
      </bottom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  <border>
      <left style="thin">
        <color rgb="FFBDBDBD"/>
      </left>
      <right/>
      <top style="thin">
        <color rgb="FFBDBDBD"/>
      </top>
      <bottom style="thin">
        <color rgb="FFBDBDBD"/>
      </bottom>
      <diagonal/>
    </border>
    <border>
      <left/>
      <right/>
      <top/>
      <bottom style="medium">
        <color rgb="FF1B4F72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7" fillId="9" borderId="2" xfId="0" applyFont="1" applyFill="1" applyBorder="1" applyAlignment="1">
      <alignment horizontal="left" vertical="center" wrapText="1" indent="1"/>
    </xf>
    <xf numFmtId="0" fontId="15" fillId="2" borderId="2" xfId="0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left" vertical="center" wrapText="1" indent="1"/>
    </xf>
    <xf numFmtId="3" fontId="17" fillId="4" borderId="2" xfId="0" applyNumberFormat="1" applyFont="1" applyFill="1" applyBorder="1" applyAlignment="1">
      <alignment horizontal="right" vertical="center"/>
    </xf>
    <xf numFmtId="3" fontId="18" fillId="5" borderId="2" xfId="0" applyNumberFormat="1" applyFont="1" applyFill="1" applyBorder="1" applyAlignment="1">
      <alignment horizontal="right" vertical="center"/>
    </xf>
    <xf numFmtId="1" fontId="18" fillId="5" borderId="2" xfId="0" applyNumberFormat="1" applyFont="1" applyFill="1" applyBorder="1" applyAlignment="1">
      <alignment horizontal="right" vertical="center"/>
    </xf>
    <xf numFmtId="0" fontId="16" fillId="6" borderId="2" xfId="0" applyFont="1" applyFill="1" applyBorder="1" applyAlignment="1">
      <alignment horizontal="center" vertical="center" wrapText="1"/>
    </xf>
    <xf numFmtId="3" fontId="19" fillId="6" borderId="2" xfId="0" applyNumberFormat="1" applyFont="1" applyFill="1" applyBorder="1" applyAlignment="1">
      <alignment horizontal="right" vertical="center"/>
    </xf>
    <xf numFmtId="1" fontId="19" fillId="6" borderId="2" xfId="0" applyNumberFormat="1" applyFont="1" applyFill="1" applyBorder="1" applyAlignment="1">
      <alignment horizontal="right" vertical="center"/>
    </xf>
    <xf numFmtId="3" fontId="7" fillId="9" borderId="2" xfId="0" applyNumberFormat="1" applyFont="1" applyFill="1" applyBorder="1" applyAlignment="1">
      <alignment horizontal="right" vertical="center"/>
    </xf>
    <xf numFmtId="0" fontId="0" fillId="9" borderId="2" xfId="0" applyFill="1" applyBorder="1"/>
    <xf numFmtId="164" fontId="21" fillId="5" borderId="2" xfId="0" applyNumberFormat="1" applyFont="1" applyFill="1" applyBorder="1" applyAlignment="1">
      <alignment horizontal="right" vertical="center"/>
    </xf>
    <xf numFmtId="1" fontId="16" fillId="5" borderId="2" xfId="0" applyNumberFormat="1" applyFont="1" applyFill="1" applyBorder="1" applyAlignment="1">
      <alignment horizontal="right" vertical="center"/>
    </xf>
    <xf numFmtId="0" fontId="16" fillId="10" borderId="2" xfId="0" applyFont="1" applyFill="1" applyBorder="1" applyAlignment="1">
      <alignment horizontal="center" vertical="center" wrapText="1"/>
    </xf>
    <xf numFmtId="3" fontId="23" fillId="10" borderId="2" xfId="0" applyNumberFormat="1" applyFont="1" applyFill="1" applyBorder="1" applyAlignment="1">
      <alignment horizontal="right" vertical="center"/>
    </xf>
    <xf numFmtId="1" fontId="16" fillId="10" borderId="2" xfId="0" applyNumberFormat="1" applyFont="1" applyFill="1" applyBorder="1" applyAlignment="1">
      <alignment horizontal="right" vertical="center"/>
    </xf>
    <xf numFmtId="0" fontId="7" fillId="11" borderId="2" xfId="0" applyFont="1" applyFill="1" applyBorder="1" applyAlignment="1">
      <alignment horizontal="left" vertical="center" wrapText="1" indent="1"/>
    </xf>
    <xf numFmtId="3" fontId="7" fillId="11" borderId="2" xfId="0" applyNumberFormat="1" applyFont="1" applyFill="1" applyBorder="1" applyAlignment="1">
      <alignment horizontal="right" vertical="center"/>
    </xf>
    <xf numFmtId="0" fontId="0" fillId="11" borderId="2" xfId="0" applyFill="1" applyBorder="1"/>
    <xf numFmtId="164" fontId="23" fillId="10" borderId="2" xfId="0" applyNumberFormat="1" applyFont="1" applyFill="1" applyBorder="1" applyAlignment="1">
      <alignment horizontal="right" vertical="center"/>
    </xf>
    <xf numFmtId="0" fontId="15" fillId="12" borderId="2" xfId="0" applyFont="1" applyFill="1" applyBorder="1" applyAlignment="1">
      <alignment horizontal="center" vertical="center" wrapText="1"/>
    </xf>
    <xf numFmtId="0" fontId="16" fillId="8" borderId="2" xfId="0" applyFont="1" applyFill="1" applyBorder="1" applyAlignment="1">
      <alignment horizontal="left" vertical="center" wrapText="1" indent="1"/>
    </xf>
    <xf numFmtId="3" fontId="20" fillId="7" borderId="2" xfId="0" applyNumberFormat="1" applyFont="1" applyFill="1" applyBorder="1" applyAlignment="1">
      <alignment horizontal="right" vertical="center"/>
    </xf>
    <xf numFmtId="0" fontId="16" fillId="7" borderId="2" xfId="0" applyFont="1" applyFill="1" applyBorder="1" applyAlignment="1">
      <alignment horizontal="center" vertical="center" wrapText="1"/>
    </xf>
    <xf numFmtId="3" fontId="20" fillId="5" borderId="2" xfId="0" applyNumberFormat="1" applyFont="1" applyFill="1" applyBorder="1" applyAlignment="1">
      <alignment horizontal="right" vertical="center"/>
    </xf>
    <xf numFmtId="3" fontId="20" fillId="10" borderId="2" xfId="0" applyNumberFormat="1" applyFont="1" applyFill="1" applyBorder="1" applyAlignment="1">
      <alignment horizontal="right" vertical="center"/>
    </xf>
    <xf numFmtId="0" fontId="20" fillId="8" borderId="2" xfId="0" applyFont="1" applyFill="1" applyBorder="1" applyAlignment="1">
      <alignment horizontal="left" vertical="center" wrapText="1" indent="1"/>
    </xf>
    <xf numFmtId="3" fontId="24" fillId="5" borderId="2" xfId="0" applyNumberFormat="1" applyFont="1" applyFill="1" applyBorder="1" applyAlignment="1">
      <alignment horizontal="right" vertical="center"/>
    </xf>
    <xf numFmtId="3" fontId="25" fillId="10" borderId="2" xfId="0" applyNumberFormat="1" applyFont="1" applyFill="1" applyBorder="1" applyAlignment="1">
      <alignment horizontal="right" vertical="center"/>
    </xf>
    <xf numFmtId="0" fontId="16" fillId="4" borderId="2" xfId="0" applyFont="1" applyFill="1" applyBorder="1" applyAlignment="1">
      <alignment horizontal="center" vertical="center" wrapText="1"/>
    </xf>
    <xf numFmtId="3" fontId="26" fillId="4" borderId="2" xfId="0" applyNumberFormat="1" applyFont="1" applyFill="1" applyBorder="1" applyAlignment="1">
      <alignment horizontal="right" vertical="center"/>
    </xf>
    <xf numFmtId="164" fontId="27" fillId="7" borderId="2" xfId="0" applyNumberFormat="1" applyFont="1" applyFill="1" applyBorder="1" applyAlignment="1">
      <alignment horizontal="right" vertical="center"/>
    </xf>
    <xf numFmtId="0" fontId="20" fillId="5" borderId="2" xfId="0" applyFont="1" applyFill="1" applyBorder="1" applyAlignment="1">
      <alignment horizontal="left" vertical="center" wrapText="1" indent="1"/>
    </xf>
    <xf numFmtId="0" fontId="20" fillId="7" borderId="2" xfId="0" applyFont="1" applyFill="1" applyBorder="1" applyAlignment="1">
      <alignment horizontal="left" vertical="center" wrapText="1" indent="1"/>
    </xf>
    <xf numFmtId="0" fontId="20" fillId="10" borderId="2" xfId="0" applyFont="1" applyFill="1" applyBorder="1" applyAlignment="1">
      <alignment horizontal="left" vertical="center" wrapText="1" indent="1"/>
    </xf>
    <xf numFmtId="0" fontId="20" fillId="6" borderId="2" xfId="0" applyFont="1" applyFill="1" applyBorder="1" applyAlignment="1">
      <alignment horizontal="left" vertical="center" wrapText="1" indent="1"/>
    </xf>
    <xf numFmtId="3" fontId="20" fillId="6" borderId="2" xfId="0" applyNumberFormat="1" applyFont="1" applyFill="1" applyBorder="1" applyAlignment="1">
      <alignment horizontal="right" vertical="center"/>
    </xf>
    <xf numFmtId="0" fontId="7" fillId="9" borderId="2" xfId="0" applyFont="1" applyFill="1" applyBorder="1" applyAlignment="1">
      <alignment horizontal="center" vertical="center" wrapText="1"/>
    </xf>
    <xf numFmtId="0" fontId="7" fillId="11" borderId="2" xfId="0" applyFont="1" applyFill="1" applyBorder="1" applyAlignment="1">
      <alignment horizontal="center" vertical="center" wrapText="1"/>
    </xf>
    <xf numFmtId="3" fontId="7" fillId="3" borderId="2" xfId="0" applyNumberFormat="1" applyFont="1" applyFill="1" applyBorder="1" applyAlignment="1">
      <alignment horizontal="center" vertical="center" wrapText="1"/>
    </xf>
    <xf numFmtId="3" fontId="26" fillId="13" borderId="2" xfId="0" applyNumberFormat="1" applyFont="1" applyFill="1" applyBorder="1" applyAlignment="1">
      <alignment horizontal="right" vertical="center"/>
    </xf>
    <xf numFmtId="0" fontId="30" fillId="12" borderId="2" xfId="0" applyFont="1" applyFill="1" applyBorder="1" applyAlignment="1">
      <alignment horizontal="left" vertical="center" indent="1"/>
    </xf>
    <xf numFmtId="0" fontId="30" fillId="12" borderId="2" xfId="0" applyFont="1" applyFill="1" applyBorder="1" applyAlignment="1">
      <alignment horizontal="center" vertical="center" wrapText="1"/>
    </xf>
    <xf numFmtId="0" fontId="31" fillId="8" borderId="2" xfId="0" applyFont="1" applyFill="1" applyBorder="1" applyAlignment="1">
      <alignment horizontal="left" vertical="center" indent="1"/>
    </xf>
    <xf numFmtId="3" fontId="31" fillId="8" borderId="2" xfId="0" applyNumberFormat="1" applyFont="1" applyFill="1" applyBorder="1" applyAlignment="1">
      <alignment horizontal="right" vertical="center"/>
    </xf>
    <xf numFmtId="0" fontId="31" fillId="8" borderId="2" xfId="0" applyFont="1" applyFill="1" applyBorder="1" applyAlignment="1">
      <alignment horizontal="center" vertical="center" wrapText="1"/>
    </xf>
    <xf numFmtId="9" fontId="31" fillId="8" borderId="2" xfId="0" applyNumberFormat="1" applyFont="1" applyFill="1" applyBorder="1" applyAlignment="1">
      <alignment horizontal="right" vertical="center"/>
    </xf>
    <xf numFmtId="0" fontId="13" fillId="2" borderId="0" xfId="0" applyFont="1" applyFill="1" applyAlignment="1">
      <alignment horizontal="left" vertical="center" wrapText="1" indent="1"/>
    </xf>
    <xf numFmtId="0" fontId="33" fillId="8" borderId="4" xfId="0" applyFont="1" applyFill="1" applyBorder="1" applyAlignment="1">
      <alignment horizontal="left" vertical="center" wrapText="1" indent="1"/>
    </xf>
    <xf numFmtId="0" fontId="7" fillId="12" borderId="0" xfId="0" applyFont="1" applyFill="1" applyAlignment="1">
      <alignment horizontal="left" vertical="center" wrapText="1" indent="1"/>
    </xf>
    <xf numFmtId="0" fontId="16" fillId="8" borderId="0" xfId="0" applyFont="1" applyFill="1" applyAlignment="1">
      <alignment horizontal="left" vertical="center" wrapText="1" indent="2"/>
    </xf>
    <xf numFmtId="0" fontId="7" fillId="12" borderId="0" xfId="0" applyFont="1" applyFill="1" applyAlignment="1">
      <alignment horizontal="left" vertical="center" indent="1"/>
    </xf>
    <xf numFmtId="0" fontId="16" fillId="8" borderId="4" xfId="0" applyFont="1" applyFill="1" applyBorder="1" applyAlignment="1">
      <alignment horizontal="left" vertical="center" wrapText="1" indent="2"/>
    </xf>
    <xf numFmtId="0" fontId="32" fillId="8" borderId="0" xfId="0" applyFont="1" applyFill="1" applyAlignment="1">
      <alignment horizontal="center" vertical="center" wrapText="1"/>
    </xf>
    <xf numFmtId="0" fontId="22" fillId="8" borderId="0" xfId="0" applyFont="1" applyFill="1" applyAlignment="1">
      <alignment horizontal="left" vertical="center" wrapText="1" indent="1"/>
    </xf>
    <xf numFmtId="0" fontId="14" fillId="8" borderId="0" xfId="0" applyFont="1" applyFill="1" applyAlignment="1">
      <alignment horizontal="left" vertical="center" wrapText="1" indent="1"/>
    </xf>
    <xf numFmtId="0" fontId="7" fillId="9" borderId="2" xfId="0" applyFont="1" applyFill="1" applyBorder="1" applyAlignment="1">
      <alignment horizontal="left" vertical="center" wrapText="1" indent="1"/>
    </xf>
    <xf numFmtId="0" fontId="20" fillId="5" borderId="3" xfId="0" applyFont="1" applyFill="1" applyBorder="1" applyAlignment="1">
      <alignment horizontal="left" vertical="center" wrapText="1" indent="1"/>
    </xf>
    <xf numFmtId="0" fontId="22" fillId="5" borderId="0" xfId="0" applyFont="1" applyFill="1" applyAlignment="1">
      <alignment horizontal="left" vertical="center" wrapText="1" indent="1"/>
    </xf>
    <xf numFmtId="0" fontId="7" fillId="11" borderId="2" xfId="0" applyFont="1" applyFill="1" applyBorder="1" applyAlignment="1">
      <alignment horizontal="left" vertical="center" wrapText="1" indent="1"/>
    </xf>
    <xf numFmtId="0" fontId="20" fillId="10" borderId="3" xfId="0" applyFont="1" applyFill="1" applyBorder="1" applyAlignment="1">
      <alignment horizontal="left" vertical="center" wrapText="1" indent="1"/>
    </xf>
    <xf numFmtId="0" fontId="22" fillId="10" borderId="0" xfId="0" applyFont="1" applyFill="1" applyAlignment="1">
      <alignment horizontal="left" vertical="center" wrapText="1" indent="1"/>
    </xf>
    <xf numFmtId="0" fontId="7" fillId="9" borderId="0" xfId="0" applyFont="1" applyFill="1" applyAlignment="1">
      <alignment horizontal="left" vertical="center" wrapText="1" indent="1"/>
    </xf>
    <xf numFmtId="0" fontId="7" fillId="11" borderId="0" xfId="0" applyFont="1" applyFill="1" applyAlignment="1">
      <alignment horizontal="left" vertical="center" wrapText="1" indent="1"/>
    </xf>
    <xf numFmtId="0" fontId="0" fillId="8" borderId="0" xfId="0" applyFill="1"/>
    <xf numFmtId="0" fontId="28" fillId="5" borderId="3" xfId="0" applyFont="1" applyFill="1" applyBorder="1" applyAlignment="1">
      <alignment horizontal="left" vertical="center" wrapText="1" indent="1"/>
    </xf>
    <xf numFmtId="0" fontId="28" fillId="7" borderId="3" xfId="0" applyFont="1" applyFill="1" applyBorder="1" applyAlignment="1">
      <alignment horizontal="left" vertical="center" wrapText="1" indent="1"/>
    </xf>
    <xf numFmtId="0" fontId="28" fillId="10" borderId="3" xfId="0" applyFont="1" applyFill="1" applyBorder="1" applyAlignment="1">
      <alignment horizontal="left" vertical="center" wrapText="1" indent="1"/>
    </xf>
    <xf numFmtId="0" fontId="28" fillId="6" borderId="3" xfId="0" applyFont="1" applyFill="1" applyBorder="1" applyAlignment="1">
      <alignment horizontal="left" vertical="center" wrapText="1" indent="1"/>
    </xf>
    <xf numFmtId="0" fontId="29" fillId="13" borderId="2" xfId="0" applyFont="1" applyFill="1" applyBorder="1" applyAlignment="1">
      <alignment horizontal="left" vertical="center" wrapText="1" indent="1"/>
    </xf>
    <xf numFmtId="0" fontId="7" fillId="3" borderId="0" xfId="0" applyFont="1" applyFill="1" applyAlignment="1">
      <alignment horizontal="left" vertical="center" wrapText="1" indent="1"/>
    </xf>
    <xf numFmtId="0" fontId="13" fillId="2" borderId="0" xfId="0" applyFont="1" applyFill="1" applyAlignment="1">
      <alignment horizontal="left" vertical="center" indent="1"/>
    </xf>
    <xf numFmtId="0" fontId="14" fillId="8" borderId="0" xfId="0" applyFont="1" applyFill="1" applyAlignment="1">
      <alignment horizontal="left" vertical="center" indent="1"/>
    </xf>
    <xf numFmtId="0" fontId="15" fillId="12" borderId="0" xfId="0" applyFont="1" applyFill="1" applyAlignment="1">
      <alignment horizontal="left" vertical="center" indent="1"/>
    </xf>
    <xf numFmtId="0" fontId="15" fillId="3" borderId="0" xfId="0" applyFont="1" applyFill="1" applyAlignment="1">
      <alignment horizontal="left" vertical="center" indent="1"/>
    </xf>
    <xf numFmtId="0" fontId="15" fillId="11" borderId="0" xfId="0" applyFont="1" applyFill="1" applyAlignment="1">
      <alignment horizontal="left" vertical="center" indent="1"/>
    </xf>
    <xf numFmtId="0" fontId="0" fillId="0" borderId="0" xfId="0" applyProtection="1">
      <protection locked="0"/>
    </xf>
    <xf numFmtId="0" fontId="14" fillId="8" borderId="0" xfId="0" applyFont="1" applyFill="1" applyAlignment="1" applyProtection="1">
      <alignment horizontal="left" vertical="center" wrapText="1" indent="1"/>
      <protection locked="0"/>
    </xf>
    <xf numFmtId="0" fontId="7" fillId="9" borderId="0" xfId="0" applyFont="1" applyFill="1" applyAlignment="1" applyProtection="1">
      <alignment horizontal="left" vertical="center" wrapText="1" indent="1"/>
      <protection locked="0"/>
    </xf>
    <xf numFmtId="0" fontId="15" fillId="12" borderId="2" xfId="0" applyFont="1" applyFill="1" applyBorder="1" applyAlignment="1" applyProtection="1">
      <alignment horizontal="center" vertical="center" wrapText="1"/>
      <protection locked="0"/>
    </xf>
    <xf numFmtId="0" fontId="16" fillId="5" borderId="2" xfId="0" applyFont="1" applyFill="1" applyBorder="1" applyAlignment="1" applyProtection="1">
      <alignment horizontal="left" vertical="center" wrapText="1" indent="1"/>
      <protection locked="0"/>
    </xf>
    <xf numFmtId="0" fontId="20" fillId="5" borderId="2" xfId="0" applyFont="1" applyFill="1" applyBorder="1" applyAlignment="1" applyProtection="1">
      <alignment horizontal="right" vertical="center"/>
      <protection locked="0"/>
    </xf>
    <xf numFmtId="0" fontId="16" fillId="5" borderId="2" xfId="0" applyFont="1" applyFill="1" applyBorder="1" applyAlignment="1" applyProtection="1">
      <alignment horizontal="center" vertical="center" wrapText="1"/>
      <protection locked="0"/>
    </xf>
    <xf numFmtId="0" fontId="16" fillId="8" borderId="2" xfId="0" applyFont="1" applyFill="1" applyBorder="1" applyAlignment="1" applyProtection="1">
      <alignment horizontal="left" vertical="center" wrapText="1" indent="1"/>
      <protection locked="0"/>
    </xf>
    <xf numFmtId="3" fontId="20" fillId="8" borderId="2" xfId="0" applyNumberFormat="1" applyFont="1" applyFill="1" applyBorder="1" applyAlignment="1" applyProtection="1">
      <alignment horizontal="right" vertical="center"/>
      <protection locked="0"/>
    </xf>
    <xf numFmtId="0" fontId="20" fillId="8" borderId="2" xfId="0" applyFont="1" applyFill="1" applyBorder="1" applyAlignment="1" applyProtection="1">
      <alignment horizontal="right" vertical="center"/>
      <protection locked="0"/>
    </xf>
    <xf numFmtId="3" fontId="19" fillId="6" borderId="2" xfId="0" applyNumberFormat="1" applyFont="1" applyFill="1" applyBorder="1" applyAlignment="1" applyProtection="1">
      <alignment horizontal="right" vertical="center"/>
      <protection locked="0"/>
    </xf>
    <xf numFmtId="0" fontId="16" fillId="6" borderId="2" xfId="0" applyFont="1" applyFill="1" applyBorder="1" applyAlignment="1" applyProtection="1">
      <alignment horizontal="center" vertical="center" wrapText="1"/>
      <protection locked="0"/>
    </xf>
    <xf numFmtId="0" fontId="16" fillId="8" borderId="2" xfId="0" applyFont="1" applyFill="1" applyBorder="1" applyAlignment="1" applyProtection="1">
      <alignment horizontal="center" vertical="center" wrapText="1"/>
      <protection locked="0"/>
    </xf>
    <xf numFmtId="3" fontId="20" fillId="7" borderId="2" xfId="0" applyNumberFormat="1" applyFont="1" applyFill="1" applyBorder="1" applyAlignment="1" applyProtection="1">
      <alignment horizontal="right" vertical="center"/>
      <protection locked="0"/>
    </xf>
    <xf numFmtId="0" fontId="16" fillId="7" borderId="2" xfId="0" applyFont="1" applyFill="1" applyBorder="1" applyAlignment="1" applyProtection="1">
      <alignment horizontal="center" vertical="center" wrapText="1"/>
      <protection locked="0"/>
    </xf>
    <xf numFmtId="0" fontId="7" fillId="9" borderId="2" xfId="0" applyFont="1" applyFill="1" applyBorder="1" applyAlignment="1" applyProtection="1">
      <alignment horizontal="left" vertical="center" wrapText="1" indent="1"/>
      <protection locked="0"/>
    </xf>
    <xf numFmtId="3" fontId="7" fillId="9" borderId="2" xfId="0" applyNumberFormat="1" applyFont="1" applyFill="1" applyBorder="1" applyAlignment="1" applyProtection="1">
      <alignment horizontal="right" vertical="center"/>
      <protection locked="0"/>
    </xf>
    <xf numFmtId="0" fontId="15" fillId="9" borderId="2" xfId="0" applyFont="1" applyFill="1" applyBorder="1" applyAlignment="1" applyProtection="1">
      <alignment horizontal="left" vertical="center" wrapText="1" indent="1"/>
      <protection locked="0"/>
    </xf>
    <xf numFmtId="0" fontId="7" fillId="12" borderId="0" xfId="0" applyFont="1" applyFill="1" applyAlignment="1" applyProtection="1">
      <alignment horizontal="left" vertical="center" wrapText="1" indent="1"/>
      <protection locked="0"/>
    </xf>
    <xf numFmtId="0" fontId="16" fillId="4" borderId="2" xfId="0" applyFont="1" applyFill="1" applyBorder="1" applyAlignment="1" applyProtection="1">
      <alignment horizontal="left" vertical="center" wrapText="1" indent="1"/>
      <protection locked="0"/>
    </xf>
    <xf numFmtId="3" fontId="20" fillId="5" borderId="2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Protection="1">
      <protection locked="0"/>
    </xf>
    <xf numFmtId="164" fontId="20" fillId="5" borderId="2" xfId="0" applyNumberFormat="1" applyFont="1" applyFill="1" applyBorder="1" applyAlignment="1" applyProtection="1">
      <alignment horizontal="right" vertical="center"/>
      <protection locked="0"/>
    </xf>
    <xf numFmtId="0" fontId="22" fillId="8" borderId="0" xfId="0" applyFont="1" applyFill="1" applyAlignment="1" applyProtection="1">
      <alignment horizontal="left" vertical="center" wrapText="1" indent="1"/>
      <protection locked="0"/>
    </xf>
    <xf numFmtId="0" fontId="13" fillId="2" borderId="0" xfId="0" applyFont="1" applyFill="1" applyAlignment="1" applyProtection="1">
      <alignment horizontal="left" vertical="center" wrapText="1" indent="1"/>
    </xf>
    <xf numFmtId="0" fontId="7" fillId="11" borderId="0" xfId="0" applyFont="1" applyFill="1" applyAlignment="1" applyProtection="1">
      <alignment horizontal="left" vertical="center" wrapText="1" indent="1"/>
      <protection locked="0"/>
    </xf>
    <xf numFmtId="3" fontId="20" fillId="10" borderId="2" xfId="0" applyNumberFormat="1" applyFont="1" applyFill="1" applyBorder="1" applyAlignment="1" applyProtection="1">
      <alignment horizontal="right" vertical="center"/>
      <protection locked="0"/>
    </xf>
    <xf numFmtId="0" fontId="16" fillId="10" borderId="2" xfId="0" applyFont="1" applyFill="1" applyBorder="1" applyAlignment="1" applyProtection="1">
      <alignment horizontal="center" vertical="center" wrapText="1"/>
      <protection locked="0"/>
    </xf>
    <xf numFmtId="0" fontId="7" fillId="11" borderId="2" xfId="0" applyFont="1" applyFill="1" applyBorder="1" applyAlignment="1" applyProtection="1">
      <alignment horizontal="left" vertical="center" wrapText="1" indent="1"/>
      <protection locked="0"/>
    </xf>
    <xf numFmtId="3" fontId="7" fillId="11" borderId="2" xfId="0" applyNumberFormat="1" applyFont="1" applyFill="1" applyBorder="1" applyAlignment="1" applyProtection="1">
      <alignment horizontal="right" vertical="center"/>
      <protection locked="0"/>
    </xf>
    <xf numFmtId="0" fontId="15" fillId="11" borderId="2" xfId="0" applyFont="1" applyFill="1" applyBorder="1" applyAlignment="1" applyProtection="1">
      <alignment horizontal="left" vertical="center" wrapText="1" indent="1"/>
      <protection locked="0"/>
    </xf>
    <xf numFmtId="164" fontId="20" fillId="10" borderId="2" xfId="0" applyNumberFormat="1" applyFont="1" applyFill="1" applyBorder="1" applyAlignment="1" applyProtection="1">
      <alignment horizontal="right" vertical="center"/>
      <protection locked="0"/>
    </xf>
    <xf numFmtId="0" fontId="0" fillId="2" borderId="0" xfId="0" applyFill="1" applyProtection="1">
      <protection locked="0"/>
    </xf>
    <xf numFmtId="0" fontId="0" fillId="3" borderId="0" xfId="0" applyFill="1" applyProtection="1">
      <protection locked="0"/>
    </xf>
    <xf numFmtId="0" fontId="6" fillId="2" borderId="0" xfId="0" applyFont="1" applyFill="1" applyAlignment="1" applyProtection="1">
      <alignment horizontal="left" vertical="center" wrapText="1" indent="1"/>
      <protection locked="0"/>
    </xf>
    <xf numFmtId="0" fontId="7" fillId="2" borderId="1" xfId="0" applyFont="1" applyFill="1" applyBorder="1" applyAlignment="1" applyProtection="1">
      <alignment horizontal="left" vertical="center" wrapText="1" indent="1"/>
      <protection locked="0"/>
    </xf>
    <xf numFmtId="0" fontId="8" fillId="2" borderId="0" xfId="0" applyFont="1" applyFill="1" applyAlignment="1" applyProtection="1">
      <alignment horizontal="left" vertical="center" wrapText="1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10" fillId="2" borderId="0" xfId="0" applyFont="1" applyFill="1" applyAlignment="1" applyProtection="1">
      <alignment horizontal="left" vertical="center" wrapText="1" indent="1"/>
      <protection locked="0"/>
    </xf>
    <xf numFmtId="0" fontId="10" fillId="2" borderId="0" xfId="0" applyFont="1" applyFill="1" applyAlignment="1" applyProtection="1">
      <alignment horizontal="left" vertical="center" indent="1"/>
      <protection locked="0"/>
    </xf>
    <xf numFmtId="0" fontId="11" fillId="2" borderId="0" xfId="0" applyFont="1" applyFill="1" applyProtection="1">
      <protection locked="0"/>
    </xf>
    <xf numFmtId="0" fontId="0" fillId="4" borderId="0" xfId="0" applyFill="1" applyProtection="1">
      <protection locked="0"/>
    </xf>
    <xf numFmtId="0" fontId="10" fillId="2" borderId="0" xfId="0" applyFont="1" applyFill="1" applyAlignment="1" applyProtection="1">
      <alignment horizontal="left" vertical="center" wrapText="1" indent="1"/>
      <protection locked="0"/>
    </xf>
    <xf numFmtId="0" fontId="0" fillId="5" borderId="0" xfId="0" applyFill="1" applyProtection="1">
      <protection locked="0"/>
    </xf>
    <xf numFmtId="0" fontId="0" fillId="6" borderId="0" xfId="0" applyFill="1" applyProtection="1">
      <protection locked="0"/>
    </xf>
    <xf numFmtId="0" fontId="0" fillId="7" borderId="0" xfId="0" applyFill="1" applyProtection="1">
      <protection locked="0"/>
    </xf>
    <xf numFmtId="0" fontId="0" fillId="8" borderId="0" xfId="0" applyFill="1" applyProtection="1">
      <protection locked="0"/>
    </xf>
    <xf numFmtId="0" fontId="12" fillId="2" borderId="0" xfId="0" applyFont="1" applyFill="1" applyAlignment="1" applyProtection="1">
      <alignment horizontal="center" vertical="center" wrapText="1"/>
      <protection locked="0"/>
    </xf>
    <xf numFmtId="0" fontId="0" fillId="2" borderId="0" xfId="0" applyFill="1" applyProtection="1"/>
    <xf numFmtId="0" fontId="1" fillId="2" borderId="0" xfId="0" applyFont="1" applyFill="1" applyAlignment="1" applyProtection="1">
      <alignment horizontal="left" vertical="center" wrapText="1"/>
    </xf>
    <xf numFmtId="0" fontId="2" fillId="3" borderId="0" xfId="0" applyFont="1" applyFill="1" applyAlignment="1" applyProtection="1">
      <alignment horizontal="left" vertical="center" wrapText="1" indent="1"/>
    </xf>
    <xf numFmtId="0" fontId="0" fillId="3" borderId="0" xfId="0" applyFill="1" applyProtection="1"/>
    <xf numFmtId="0" fontId="3" fillId="2" borderId="0" xfId="0" applyFont="1" applyFill="1" applyAlignment="1" applyProtection="1">
      <alignment horizontal="left" vertical="center" wrapText="1"/>
    </xf>
    <xf numFmtId="0" fontId="4" fillId="2" borderId="0" xfId="0" applyFont="1" applyFill="1" applyAlignment="1" applyProtection="1">
      <alignment horizontal="left" vertical="center" wrapText="1"/>
    </xf>
    <xf numFmtId="0" fontId="5" fillId="2" borderId="0" xfId="0" applyFont="1" applyFill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5EEF8"/>
      <rgbColor rgb="FFFF00FF"/>
      <rgbColor rgb="FF00FFFF"/>
      <rgbColor rgb="FF800000"/>
      <rgbColor rgb="FF155A40"/>
      <rgbColor rgb="FF000080"/>
      <rgbColor rgb="FF7D6608"/>
      <rgbColor rgb="FF800080"/>
      <rgbColor rgb="FF117A65"/>
      <rgbColor rgb="FFBDBDBD"/>
      <rgbColor rgb="FF888888"/>
      <rgbColor rgb="FFBDC3C7"/>
      <rgbColor rgb="FF922B21"/>
      <rgbColor rgb="FFFCF3CF"/>
      <rgbColor rgb="FFD6EAF8"/>
      <rgbColor rgb="FF660066"/>
      <rgbColor rgb="FFFF8080"/>
      <rgbColor rgb="FF0066CC"/>
      <rgbColor rgb="FFD7BDE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2F3F4"/>
      <rgbColor rgb="FFD5F5E3"/>
      <rgbColor rgb="FFFDEDEC"/>
      <rgbColor rgb="FFAED6F1"/>
      <rgbColor rgb="FFD9D9D9"/>
      <rgbColor rgb="FFB3B3B3"/>
      <rgbColor rgb="FFFAE5D3"/>
      <rgbColor rgb="FF2E86C1"/>
      <rgbColor rgb="FF33CCCC"/>
      <rgbColor rgb="FF99CC00"/>
      <rgbColor rgb="FFF3E5F5"/>
      <rgbColor rgb="FFD4AC0D"/>
      <rgbColor rgb="FFFF6600"/>
      <rgbColor rgb="FF4F81BD"/>
      <rgbColor rgb="FF7F8C8D"/>
      <rgbColor rgb="FF1A237E"/>
      <rgbColor rgb="FF339966"/>
      <rgbColor rgb="FF0D1B2A"/>
      <rgbColor rgb="FF333300"/>
      <rgbColor rgb="FFA04000"/>
      <rgbColor rgb="FF6C3483"/>
      <rgbColor rgb="FF1B4F72"/>
      <rgbColor rgb="FF555555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AR Aging — Outstanding by Age Bucket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pieChart>
        <c:varyColors val="1"/>
        <c:ser>
          <c:idx val="0"/>
          <c:order val="0"/>
          <c:spPr>
            <a:solidFill>
              <a:srgbClr val="4F81BD"/>
            </a:solidFill>
            <a:ln w="0">
              <a:solidFill>
                <a:srgbClr val="000000"/>
              </a:solidFill>
            </a:ln>
          </c:spPr>
          <c:dPt>
            <c:idx val="0"/>
            <c:bubble3D val="0"/>
            <c:spPr>
              <a:solidFill>
                <a:srgbClr val="117A65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A5E6-4086-9A29-F31D750EC487}"/>
              </c:ext>
            </c:extLst>
          </c:dPt>
          <c:dPt>
            <c:idx val="1"/>
            <c:bubble3D val="0"/>
            <c:spPr>
              <a:solidFill>
                <a:srgbClr val="D4AC0D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3-A5E6-4086-9A29-F31D750EC487}"/>
              </c:ext>
            </c:extLst>
          </c:dPt>
          <c:dPt>
            <c:idx val="2"/>
            <c:bubble3D val="0"/>
            <c:spPr>
              <a:solidFill>
                <a:srgbClr val="A04000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5-A5E6-4086-9A29-F31D750EC487}"/>
              </c:ext>
            </c:extLst>
          </c:dPt>
          <c:dPt>
            <c:idx val="3"/>
            <c:bubble3D val="0"/>
            <c:spPr>
              <a:solidFill>
                <a:srgbClr val="6C3483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A5E6-4086-9A29-F31D750EC487}"/>
              </c:ext>
            </c:extLst>
          </c:dPt>
          <c:dPt>
            <c:idx val="4"/>
            <c:bubble3D val="0"/>
            <c:spPr>
              <a:solidFill>
                <a:srgbClr val="922B21"/>
              </a:solidFill>
              <a:ln w="0">
                <a:solidFill>
                  <a:srgbClr val="00000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A5E6-4086-9A29-F31D750EC487}"/>
              </c:ext>
            </c:extLst>
          </c:dPt>
          <c:dLbls>
            <c:dLbl>
              <c:idx val="0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Calibri"/>
                    </a:defRPr>
                  </a:pPr>
                  <a:endParaRPr lang="en-US"/>
                </a:p>
              </c:txPr>
              <c:dLblPos val="bestFit"/>
              <c:showLegendKey val="1"/>
              <c:showVal val="0"/>
              <c:showCatName val="1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5E6-4086-9A29-F31D750EC487}"/>
                </c:ext>
              </c:extLst>
            </c:dLbl>
            <c:dLbl>
              <c:idx val="1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Calibri"/>
                    </a:defRPr>
                  </a:pPr>
                  <a:endParaRPr lang="en-US"/>
                </a:p>
              </c:txPr>
              <c:dLblPos val="bestFit"/>
              <c:showLegendKey val="1"/>
              <c:showVal val="0"/>
              <c:showCatName val="1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5E6-4086-9A29-F31D750EC487}"/>
                </c:ext>
              </c:extLst>
            </c:dLbl>
            <c:dLbl>
              <c:idx val="2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Calibri"/>
                    </a:defRPr>
                  </a:pPr>
                  <a:endParaRPr lang="en-US"/>
                </a:p>
              </c:txPr>
              <c:dLblPos val="bestFit"/>
              <c:showLegendKey val="1"/>
              <c:showVal val="0"/>
              <c:showCatName val="1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5E6-4086-9A29-F31D750EC487}"/>
                </c:ext>
              </c:extLst>
            </c:dLbl>
            <c:dLbl>
              <c:idx val="3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Calibri"/>
                    </a:defRPr>
                  </a:pPr>
                  <a:endParaRPr lang="en-US"/>
                </a:p>
              </c:txPr>
              <c:dLblPos val="bestFit"/>
              <c:showLegendKey val="1"/>
              <c:showVal val="0"/>
              <c:showCatName val="1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5E6-4086-9A29-F31D750EC487}"/>
                </c:ext>
              </c:extLst>
            </c:dLbl>
            <c:dLbl>
              <c:idx val="4"/>
              <c:spPr/>
              <c:txPr>
                <a:bodyPr wrap="square"/>
                <a:lstStyle/>
                <a:p>
                  <a:pPr>
                    <a:defRPr sz="1000" b="0" strike="noStrike" spc="-1">
                      <a:solidFill>
                        <a:srgbClr val="000000"/>
                      </a:solidFill>
                      <a:latin typeface="Calibri"/>
                    </a:defRPr>
                  </a:pPr>
                  <a:endParaRPr lang="en-US"/>
                </a:p>
              </c:txPr>
              <c:dLblPos val="bestFit"/>
              <c:showLegendKey val="1"/>
              <c:showVal val="0"/>
              <c:showCatName val="1"/>
              <c:showSerName val="0"/>
              <c:showPercent val="1"/>
              <c:showBubbleSiz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5E6-4086-9A29-F31D750EC48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Calibri"/>
                  </a:defRPr>
                </a:pPr>
                <a:endParaRPr lang="en-US"/>
              </a:p>
            </c:txPr>
            <c:dLblPos val="bestFit"/>
            <c:showLegendKey val="1"/>
            <c:showVal val="0"/>
            <c:showCatName val="1"/>
            <c:showSerName val="0"/>
            <c:showPercent val="1"/>
            <c:showBubbleSize val="1"/>
            <c:separator>
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'📈 CHARTS'!$A$5:$A$9</c:f>
              <c:strCache>
                <c:ptCount val="5"/>
                <c:pt idx="0">
                  <c:v>Current — Not Due</c:v>
                </c:pt>
                <c:pt idx="1">
                  <c:v>1-30 Days Overdue</c:v>
                </c:pt>
                <c:pt idx="2">
                  <c:v>31-60 Days Overdue</c:v>
                </c:pt>
                <c:pt idx="3">
                  <c:v>61-90 Days Overdue</c:v>
                </c:pt>
                <c:pt idx="4">
                  <c:v>90+ Days Overdue</c:v>
                </c:pt>
              </c:strCache>
            </c:strRef>
          </c:cat>
          <c:val>
            <c:numRef>
              <c:f>'📈 CHARTS'!$B$5:$B$9</c:f>
              <c:numCache>
                <c:formatCode>#,##0</c:formatCode>
                <c:ptCount val="5"/>
                <c:pt idx="0">
                  <c:v>583000</c:v>
                </c:pt>
                <c:pt idx="1">
                  <c:v>338000</c:v>
                </c:pt>
                <c:pt idx="2">
                  <c:v>22000</c:v>
                </c:pt>
                <c:pt idx="3">
                  <c:v>0</c:v>
                </c:pt>
                <c:pt idx="4">
                  <c:v>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5E6-4086-9A29-F31D750EC4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AR vs AP — Invoiced · Collected · Outstanding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'📈 CHARTS'!$B$11</c:f>
              <c:strCache>
                <c:ptCount val="1"/>
                <c:pt idx="0">
                  <c:v>Amount (₹)</c:v>
                </c:pt>
              </c:strCache>
            </c:strRef>
          </c:tx>
          <c:spPr>
            <a:solidFill>
              <a:srgbClr val="6C3483"/>
            </a:solidFill>
            <a:ln w="9360">
              <a:solidFill>
                <a:srgbClr val="6C3483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CHARTS'!$A$12:$A$18</c:f>
              <c:strCache>
                <c:ptCount val="7"/>
                <c:pt idx="0">
                  <c:v>AR Invoiced</c:v>
                </c:pt>
                <c:pt idx="1">
                  <c:v>AR Collected</c:v>
                </c:pt>
                <c:pt idx="2">
                  <c:v>AR Outstanding</c:v>
                </c:pt>
                <c:pt idx="3">
                  <c:v>AP Invoiced</c:v>
                </c:pt>
                <c:pt idx="4">
                  <c:v>AP Paid</c:v>
                </c:pt>
                <c:pt idx="5">
                  <c:v>AP Outstanding</c:v>
                </c:pt>
                <c:pt idx="6">
                  <c:v>Net Working Capital</c:v>
                </c:pt>
              </c:strCache>
            </c:strRef>
          </c:cat>
          <c:val>
            <c:numRef>
              <c:f>'📈 CHARTS'!$B$12:$B$18</c:f>
              <c:numCache>
                <c:formatCode>#,##0</c:formatCode>
                <c:ptCount val="7"/>
                <c:pt idx="0">
                  <c:v>3971500</c:v>
                </c:pt>
                <c:pt idx="1">
                  <c:v>3026000</c:v>
                </c:pt>
                <c:pt idx="2">
                  <c:v>945500</c:v>
                </c:pt>
                <c:pt idx="3">
                  <c:v>832000</c:v>
                </c:pt>
                <c:pt idx="4">
                  <c:v>628500</c:v>
                </c:pt>
                <c:pt idx="5">
                  <c:v>203500</c:v>
                </c:pt>
                <c:pt idx="6">
                  <c:v>742000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A8-47AE-8B49-5B0B822144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6520145"/>
        <c:axId val="41335111"/>
      </c:barChart>
      <c:catAx>
        <c:axId val="8652014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1335111"/>
        <c:crosses val="autoZero"/>
        <c:auto val="1"/>
        <c:lblAlgn val="ctr"/>
        <c:lblOffset val="100"/>
        <c:noMultiLvlLbl val="0"/>
      </c:catAx>
      <c:valAx>
        <c:axId val="41335111"/>
        <c:scaling>
          <c:orientation val="minMax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Amount (₹)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86520145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Outstanding: AR vs AP — Invoiced, Collected, Balance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'📈 CHARTS'!$F$4</c:f>
              <c:strCache>
                <c:ptCount val="1"/>
                <c:pt idx="0">
                  <c:v>AR (₹)</c:v>
                </c:pt>
              </c:strCache>
            </c:strRef>
          </c:tx>
          <c:spPr>
            <a:solidFill>
              <a:srgbClr val="117A65"/>
            </a:solidFill>
            <a:ln w="9360">
              <a:solidFill>
                <a:srgbClr val="117A65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CHARTS'!$E$5:$E$7</c:f>
              <c:strCache>
                <c:ptCount val="3"/>
                <c:pt idx="0">
                  <c:v>Total Invoiced</c:v>
                </c:pt>
                <c:pt idx="1">
                  <c:v>Collected/Paid</c:v>
                </c:pt>
                <c:pt idx="2">
                  <c:v>Outstanding</c:v>
                </c:pt>
              </c:strCache>
            </c:strRef>
          </c:cat>
          <c:val>
            <c:numRef>
              <c:f>'📈 CHARTS'!$F$5:$F$7</c:f>
              <c:numCache>
                <c:formatCode>#,##0</c:formatCode>
                <c:ptCount val="3"/>
                <c:pt idx="0">
                  <c:v>3971500</c:v>
                </c:pt>
                <c:pt idx="1">
                  <c:v>3026000</c:v>
                </c:pt>
                <c:pt idx="2">
                  <c:v>945500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89-403D-86C8-C4326A3574AE}"/>
            </c:ext>
          </c:extLst>
        </c:ser>
        <c:ser>
          <c:idx val="1"/>
          <c:order val="1"/>
          <c:tx>
            <c:strRef>
              <c:f>'📈 CHARTS'!$G$4</c:f>
              <c:strCache>
                <c:ptCount val="1"/>
                <c:pt idx="0">
                  <c:v>AP (₹)</c:v>
                </c:pt>
              </c:strCache>
            </c:strRef>
          </c:tx>
          <c:spPr>
            <a:solidFill>
              <a:srgbClr val="A04000"/>
            </a:solidFill>
            <a:ln w="9360">
              <a:solidFill>
                <a:srgbClr val="A04000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CHARTS'!$E$5:$E$7</c:f>
              <c:strCache>
                <c:ptCount val="3"/>
                <c:pt idx="0">
                  <c:v>Total Invoiced</c:v>
                </c:pt>
                <c:pt idx="1">
                  <c:v>Collected/Paid</c:v>
                </c:pt>
                <c:pt idx="2">
                  <c:v>Outstanding</c:v>
                </c:pt>
              </c:strCache>
            </c:strRef>
          </c:cat>
          <c:val>
            <c:numRef>
              <c:f>'📈 CHARTS'!$G$5:$G$7</c:f>
              <c:numCache>
                <c:formatCode>#,##0</c:formatCode>
                <c:ptCount val="3"/>
                <c:pt idx="0">
                  <c:v>832000</c:v>
                </c:pt>
                <c:pt idx="1">
                  <c:v>628500</c:v>
                </c:pt>
                <c:pt idx="2">
                  <c:v>203500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89-403D-86C8-C4326A3574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439871"/>
        <c:axId val="20158656"/>
      </c:barChart>
      <c:catAx>
        <c:axId val="45439871"/>
        <c:scaling>
          <c:orientation val="minMax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0158656"/>
        <c:crosses val="autoZero"/>
        <c:auto val="1"/>
        <c:lblAlgn val="ctr"/>
        <c:lblOffset val="100"/>
        <c:noMultiLvlLbl val="0"/>
      </c:catAx>
      <c:valAx>
        <c:axId val="20158656"/>
        <c:scaling>
          <c:orientation val="minMax"/>
        </c:scaling>
        <c:delete val="0"/>
        <c:axPos val="b"/>
        <c:majorGridlines>
          <c:spPr>
            <a:ln w="0">
              <a:solidFill>
                <a:srgbClr val="B3B3B3"/>
              </a:solidFill>
            </a:ln>
          </c:spPr>
        </c:majorGridlines>
        <c:numFmt formatCode="#,##0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5439871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Collection Efficiency — Monthly Rate vs 85% Target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'📈 CHARTS'!$F$10</c:f>
              <c:strCache>
                <c:ptCount val="1"/>
                <c:pt idx="0">
                  <c:v>Rate %</c:v>
                </c:pt>
              </c:strCache>
            </c:strRef>
          </c:tx>
          <c:spPr>
            <a:ln w="24840">
              <a:solidFill>
                <a:srgbClr val="6C3483"/>
              </a:solidFill>
              <a:round/>
            </a:ln>
          </c:spPr>
          <c:marker>
            <c:symbol val="circle"/>
            <c:size val="5"/>
            <c:spPr>
              <a:solidFill>
                <a:srgbClr val="6C3483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CHARTS'!$E$11:$E$22</c:f>
              <c:strCache>
                <c:ptCount val="12"/>
                <c:pt idx="0">
                  <c:v>Apr-25</c:v>
                </c:pt>
                <c:pt idx="1">
                  <c:v>May-25</c:v>
                </c:pt>
                <c:pt idx="2">
                  <c:v>Jun-25</c:v>
                </c:pt>
                <c:pt idx="3">
                  <c:v>Jul-25</c:v>
                </c:pt>
                <c:pt idx="4">
                  <c:v>Aug-25</c:v>
                </c:pt>
                <c:pt idx="5">
                  <c:v>Sep-25</c:v>
                </c:pt>
                <c:pt idx="6">
                  <c:v>Oct-25</c:v>
                </c:pt>
                <c:pt idx="7">
                  <c:v>Nov-25</c:v>
                </c:pt>
                <c:pt idx="8">
                  <c:v>Dec-25</c:v>
                </c:pt>
                <c:pt idx="9">
                  <c:v>Jan-26</c:v>
                </c:pt>
                <c:pt idx="10">
                  <c:v>Feb-26</c:v>
                </c:pt>
                <c:pt idx="11">
                  <c:v>Mar-26</c:v>
                </c:pt>
              </c:strCache>
            </c:strRef>
          </c:cat>
          <c:val>
            <c:numRef>
              <c:f>'📈 CHARTS'!$F$11:$F$22</c:f>
              <c:numCache>
                <c:formatCode>0%</c:formatCode>
                <c:ptCount val="12"/>
                <c:pt idx="0">
                  <c:v>0.82</c:v>
                </c:pt>
                <c:pt idx="1">
                  <c:v>0.79</c:v>
                </c:pt>
                <c:pt idx="2">
                  <c:v>0.88</c:v>
                </c:pt>
                <c:pt idx="3">
                  <c:v>0.75</c:v>
                </c:pt>
                <c:pt idx="4">
                  <c:v>0.91</c:v>
                </c:pt>
                <c:pt idx="5">
                  <c:v>0.84</c:v>
                </c:pt>
                <c:pt idx="6">
                  <c:v>0.78</c:v>
                </c:pt>
                <c:pt idx="7">
                  <c:v>0.86</c:v>
                </c:pt>
                <c:pt idx="8">
                  <c:v>0.8</c:v>
                </c:pt>
                <c:pt idx="9">
                  <c:v>0.87</c:v>
                </c:pt>
                <c:pt idx="10">
                  <c:v>0.83</c:v>
                </c:pt>
                <c:pt idx="11">
                  <c:v>0.76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2C3-47AF-961D-2B974006F0E7}"/>
            </c:ext>
          </c:extLst>
        </c:ser>
        <c:ser>
          <c:idx val="1"/>
          <c:order val="1"/>
          <c:tx>
            <c:strRef>
              <c:f>'📈 CHARTS'!$G$10</c:f>
              <c:strCache>
                <c:ptCount val="1"/>
                <c:pt idx="0">
                  <c:v>Target %</c:v>
                </c:pt>
              </c:strCache>
            </c:strRef>
          </c:tx>
          <c:spPr>
            <a:ln w="20160">
              <a:solidFill>
                <a:srgbClr val="D4AC0D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'📈 CHARTS'!$E$11:$E$22</c:f>
              <c:strCache>
                <c:ptCount val="12"/>
                <c:pt idx="0">
                  <c:v>Apr-25</c:v>
                </c:pt>
                <c:pt idx="1">
                  <c:v>May-25</c:v>
                </c:pt>
                <c:pt idx="2">
                  <c:v>Jun-25</c:v>
                </c:pt>
                <c:pt idx="3">
                  <c:v>Jul-25</c:v>
                </c:pt>
                <c:pt idx="4">
                  <c:v>Aug-25</c:v>
                </c:pt>
                <c:pt idx="5">
                  <c:v>Sep-25</c:v>
                </c:pt>
                <c:pt idx="6">
                  <c:v>Oct-25</c:v>
                </c:pt>
                <c:pt idx="7">
                  <c:v>Nov-25</c:v>
                </c:pt>
                <c:pt idx="8">
                  <c:v>Dec-25</c:v>
                </c:pt>
                <c:pt idx="9">
                  <c:v>Jan-26</c:v>
                </c:pt>
                <c:pt idx="10">
                  <c:v>Feb-26</c:v>
                </c:pt>
                <c:pt idx="11">
                  <c:v>Mar-26</c:v>
                </c:pt>
              </c:strCache>
            </c:strRef>
          </c:cat>
          <c:val>
            <c:numRef>
              <c:f>'📈 CHARTS'!$G$11:$G$22</c:f>
              <c:numCache>
                <c:formatCode>0%</c:formatCode>
                <c:ptCount val="12"/>
                <c:pt idx="0">
                  <c:v>0.85</c:v>
                </c:pt>
                <c:pt idx="1">
                  <c:v>0.85</c:v>
                </c:pt>
                <c:pt idx="2">
                  <c:v>0.85</c:v>
                </c:pt>
                <c:pt idx="3">
                  <c:v>0.85</c:v>
                </c:pt>
                <c:pt idx="4">
                  <c:v>0.85</c:v>
                </c:pt>
                <c:pt idx="5">
                  <c:v>0.85</c:v>
                </c:pt>
                <c:pt idx="6">
                  <c:v>0.85</c:v>
                </c:pt>
                <c:pt idx="7">
                  <c:v>0.85</c:v>
                </c:pt>
                <c:pt idx="8">
                  <c:v>0.85</c:v>
                </c:pt>
                <c:pt idx="9">
                  <c:v>0.85</c:v>
                </c:pt>
                <c:pt idx="10">
                  <c:v>0.85</c:v>
                </c:pt>
                <c:pt idx="11">
                  <c:v>0.85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2C3-47AF-961D-2B974006F0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marker val="1"/>
        <c:smooth val="0"/>
        <c:axId val="47866317"/>
        <c:axId val="71955572"/>
      </c:lineChart>
      <c:catAx>
        <c:axId val="47866317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Month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71955572"/>
        <c:crosses val="autoZero"/>
        <c:auto val="1"/>
        <c:lblAlgn val="ctr"/>
        <c:lblOffset val="100"/>
        <c:noMultiLvlLbl val="0"/>
      </c:catAx>
      <c:valAx>
        <c:axId val="71955572"/>
        <c:scaling>
          <c:orientation val="minMax"/>
          <c:max val="1"/>
          <c:min val="0.6"/>
        </c:scaling>
        <c:delete val="0"/>
        <c:axPos val="l"/>
        <c:majorGridlines>
          <c:spPr>
            <a:ln w="0">
              <a:solidFill>
                <a:srgbClr val="B3B3B3"/>
              </a:solidFill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Collection Rate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%" sourceLinked="0"/>
        <c:majorTickMark val="none"/>
        <c:minorTickMark val="none"/>
        <c:tickLblPos val="nextTo"/>
        <c:spPr>
          <a:ln w="0">
            <a:solidFill>
              <a:srgbClr val="B3B3B3"/>
            </a:solidFill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7866317"/>
        <c:crosses val="autoZero"/>
        <c:crossBetween val="between"/>
      </c:valAx>
      <c:spPr>
        <a:noFill/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strike="noStrike" spc="-1">
              <a:solidFill>
                <a:srgbClr val="000000"/>
              </a:solidFill>
              <a:latin typeface="Calibri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16</xdr:col>
      <xdr:colOff>120600</xdr:colOff>
      <xdr:row>24</xdr:row>
      <xdr:rowOff>78840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0</xdr:colOff>
      <xdr:row>23</xdr:row>
      <xdr:rowOff>152400</xdr:rowOff>
    </xdr:from>
    <xdr:to>
      <xdr:col>16</xdr:col>
      <xdr:colOff>120600</xdr:colOff>
      <xdr:row>38</xdr:row>
      <xdr:rowOff>2880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161925</xdr:colOff>
      <xdr:row>28</xdr:row>
      <xdr:rowOff>142875</xdr:rowOff>
    </xdr:from>
    <xdr:to>
      <xdr:col>5</xdr:col>
      <xdr:colOff>492075</xdr:colOff>
      <xdr:row>42</xdr:row>
      <xdr:rowOff>117495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0</xdr:colOff>
      <xdr:row>47</xdr:row>
      <xdr:rowOff>76200</xdr:rowOff>
    </xdr:from>
    <xdr:to>
      <xdr:col>5</xdr:col>
      <xdr:colOff>330150</xdr:colOff>
      <xdr:row>62</xdr:row>
      <xdr:rowOff>12135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1B2A"/>
  </sheetPr>
  <dimension ref="A1:G54"/>
  <sheetViews>
    <sheetView tabSelected="1" zoomScaleNormal="100" workbookViewId="0">
      <selection activeCell="B1" sqref="B1:G11"/>
    </sheetView>
  </sheetViews>
  <sheetFormatPr defaultColWidth="8.7109375" defaultRowHeight="15" x14ac:dyDescent="0.25"/>
  <cols>
    <col min="1" max="1" width="3" style="79" customWidth="1"/>
    <col min="2" max="2" width="30" style="79" customWidth="1"/>
    <col min="3" max="3" width="28" style="79" customWidth="1"/>
    <col min="4" max="4" width="5" style="79" customWidth="1"/>
    <col min="5" max="16384" width="8.7109375" style="79"/>
  </cols>
  <sheetData>
    <row r="1" spans="1:7" ht="18" customHeight="1" x14ac:dyDescent="0.25">
      <c r="A1" s="111"/>
      <c r="B1" s="127"/>
      <c r="C1" s="127"/>
      <c r="D1" s="127"/>
      <c r="E1" s="127"/>
      <c r="F1" s="127"/>
      <c r="G1" s="127"/>
    </row>
    <row r="2" spans="1:7" ht="18" customHeight="1" x14ac:dyDescent="0.25">
      <c r="A2" s="111"/>
      <c r="B2" s="128" t="s">
        <v>0</v>
      </c>
      <c r="C2" s="128"/>
      <c r="D2" s="127"/>
      <c r="E2" s="127"/>
      <c r="F2" s="127"/>
      <c r="G2" s="127"/>
    </row>
    <row r="3" spans="1:7" ht="18" customHeight="1" x14ac:dyDescent="0.25">
      <c r="A3" s="111"/>
      <c r="B3" s="128"/>
      <c r="C3" s="128"/>
      <c r="D3" s="127"/>
      <c r="E3" s="127"/>
      <c r="F3" s="127"/>
      <c r="G3" s="127"/>
    </row>
    <row r="4" spans="1:7" ht="18" customHeight="1" x14ac:dyDescent="0.25">
      <c r="A4" s="112"/>
      <c r="B4" s="129" t="s">
        <v>1</v>
      </c>
      <c r="C4" s="129"/>
      <c r="D4" s="130"/>
      <c r="E4" s="130"/>
      <c r="F4" s="130"/>
      <c r="G4" s="130"/>
    </row>
    <row r="5" spans="1:7" ht="18" customHeight="1" x14ac:dyDescent="0.25">
      <c r="A5" s="112"/>
      <c r="B5" s="129"/>
      <c r="C5" s="129"/>
      <c r="D5" s="130"/>
      <c r="E5" s="130"/>
      <c r="F5" s="130"/>
      <c r="G5" s="130"/>
    </row>
    <row r="6" spans="1:7" ht="18" customHeight="1" x14ac:dyDescent="0.25">
      <c r="A6" s="111"/>
      <c r="B6" s="127"/>
      <c r="C6" s="127"/>
      <c r="D6" s="127"/>
      <c r="E6" s="127"/>
      <c r="F6" s="127"/>
      <c r="G6" s="127"/>
    </row>
    <row r="7" spans="1:7" ht="7.5" customHeight="1" x14ac:dyDescent="0.25">
      <c r="A7" s="111"/>
      <c r="B7" s="127"/>
      <c r="C7" s="127"/>
      <c r="D7" s="127"/>
      <c r="E7" s="127"/>
      <c r="F7" s="127"/>
      <c r="G7" s="127"/>
    </row>
    <row r="8" spans="1:7" ht="33.75" customHeight="1" x14ac:dyDescent="0.25">
      <c r="A8" s="111"/>
      <c r="B8" s="131" t="s">
        <v>2</v>
      </c>
      <c r="C8" s="131"/>
      <c r="D8" s="127"/>
      <c r="E8" s="127"/>
      <c r="F8" s="127"/>
      <c r="G8" s="127"/>
    </row>
    <row r="9" spans="1:7" ht="27.75" customHeight="1" x14ac:dyDescent="0.25">
      <c r="A9" s="111"/>
      <c r="B9" s="131"/>
      <c r="C9" s="131"/>
      <c r="D9" s="127"/>
      <c r="E9" s="127"/>
      <c r="F9" s="127"/>
      <c r="G9" s="127"/>
    </row>
    <row r="10" spans="1:7" ht="21.75" customHeight="1" x14ac:dyDescent="0.25">
      <c r="A10" s="111"/>
      <c r="B10" s="132" t="s">
        <v>3</v>
      </c>
      <c r="C10" s="132"/>
      <c r="D10" s="127"/>
      <c r="E10" s="127"/>
      <c r="F10" s="127"/>
      <c r="G10" s="127"/>
    </row>
    <row r="11" spans="1:7" ht="18" customHeight="1" x14ac:dyDescent="0.25">
      <c r="A11" s="111"/>
      <c r="B11" s="133" t="s">
        <v>4</v>
      </c>
      <c r="C11" s="133"/>
      <c r="D11" s="127"/>
      <c r="E11" s="127"/>
      <c r="F11" s="127"/>
      <c r="G11" s="127"/>
    </row>
    <row r="12" spans="1:7" ht="18" customHeight="1" x14ac:dyDescent="0.25">
      <c r="A12" s="111"/>
      <c r="B12" s="111"/>
      <c r="C12" s="111"/>
      <c r="D12" s="111"/>
      <c r="E12" s="111"/>
      <c r="F12" s="111"/>
      <c r="G12" s="111"/>
    </row>
    <row r="13" spans="1:7" ht="3" customHeight="1" x14ac:dyDescent="0.25">
      <c r="A13" s="111"/>
      <c r="B13" s="112"/>
      <c r="C13" s="112"/>
      <c r="D13" s="112"/>
      <c r="E13" s="111"/>
      <c r="F13" s="111"/>
      <c r="G13" s="111"/>
    </row>
    <row r="14" spans="1:7" ht="18" customHeight="1" x14ac:dyDescent="0.25">
      <c r="A14" s="111"/>
      <c r="B14" s="111"/>
      <c r="C14" s="111"/>
      <c r="D14" s="111"/>
      <c r="E14" s="111"/>
      <c r="F14" s="111"/>
      <c r="G14" s="111"/>
    </row>
    <row r="15" spans="1:7" ht="21.75" customHeight="1" x14ac:dyDescent="0.25">
      <c r="A15" s="111"/>
      <c r="B15" s="113" t="s">
        <v>5</v>
      </c>
      <c r="C15" s="114" t="s">
        <v>6</v>
      </c>
      <c r="D15" s="111"/>
      <c r="E15" s="111"/>
      <c r="F15" s="111"/>
      <c r="G15" s="111"/>
    </row>
    <row r="16" spans="1:7" ht="21.75" customHeight="1" x14ac:dyDescent="0.25">
      <c r="A16" s="111"/>
      <c r="B16" s="113" t="s">
        <v>7</v>
      </c>
      <c r="C16" s="114" t="s">
        <v>8</v>
      </c>
      <c r="D16" s="111"/>
      <c r="E16" s="111"/>
      <c r="F16" s="111"/>
      <c r="G16" s="111"/>
    </row>
    <row r="17" spans="1:7" ht="21.75" customHeight="1" x14ac:dyDescent="0.25">
      <c r="A17" s="111"/>
      <c r="B17" s="113" t="s">
        <v>9</v>
      </c>
      <c r="C17" s="114" t="s">
        <v>10</v>
      </c>
      <c r="D17" s="111"/>
      <c r="E17" s="111"/>
      <c r="F17" s="111"/>
      <c r="G17" s="111"/>
    </row>
    <row r="18" spans="1:7" ht="21.75" customHeight="1" x14ac:dyDescent="0.25">
      <c r="A18" s="111"/>
      <c r="B18" s="113" t="s">
        <v>11</v>
      </c>
      <c r="C18" s="114" t="s">
        <v>12</v>
      </c>
      <c r="D18" s="111"/>
      <c r="E18" s="111"/>
      <c r="F18" s="111"/>
      <c r="G18" s="111"/>
    </row>
    <row r="19" spans="1:7" ht="21.75" customHeight="1" x14ac:dyDescent="0.25">
      <c r="A19" s="111"/>
      <c r="B19" s="113" t="s">
        <v>13</v>
      </c>
      <c r="C19" s="114" t="s">
        <v>14</v>
      </c>
      <c r="D19" s="111"/>
      <c r="E19" s="111"/>
      <c r="F19" s="111"/>
      <c r="G19" s="111"/>
    </row>
    <row r="20" spans="1:7" ht="21.75" customHeight="1" x14ac:dyDescent="0.25">
      <c r="A20" s="111"/>
      <c r="B20" s="113" t="s">
        <v>15</v>
      </c>
      <c r="C20" s="114" t="s">
        <v>16</v>
      </c>
      <c r="D20" s="111"/>
      <c r="E20" s="111"/>
      <c r="F20" s="111"/>
      <c r="G20" s="111"/>
    </row>
    <row r="21" spans="1:7" ht="18" customHeight="1" x14ac:dyDescent="0.25">
      <c r="A21" s="111"/>
      <c r="B21" s="111"/>
      <c r="C21" s="111"/>
      <c r="D21" s="111"/>
      <c r="E21" s="111"/>
      <c r="F21" s="111"/>
      <c r="G21" s="111"/>
    </row>
    <row r="22" spans="1:7" ht="7.5" customHeight="1" x14ac:dyDescent="0.25">
      <c r="A22" s="111"/>
      <c r="B22" s="111"/>
      <c r="C22" s="111"/>
      <c r="D22" s="111"/>
      <c r="E22" s="111"/>
      <c r="F22" s="111"/>
      <c r="G22" s="111"/>
    </row>
    <row r="23" spans="1:7" ht="21.75" customHeight="1" x14ac:dyDescent="0.25">
      <c r="A23" s="111"/>
      <c r="B23" s="115" t="s">
        <v>17</v>
      </c>
      <c r="C23" s="115"/>
      <c r="D23" s="111"/>
      <c r="E23" s="111"/>
      <c r="F23" s="111"/>
      <c r="G23" s="111"/>
    </row>
    <row r="24" spans="1:7" ht="19.5" customHeight="1" x14ac:dyDescent="0.25">
      <c r="A24" s="111"/>
      <c r="B24" s="116" t="s">
        <v>18</v>
      </c>
      <c r="C24" s="117" t="s">
        <v>19</v>
      </c>
      <c r="D24" s="111"/>
      <c r="E24" s="111"/>
      <c r="F24" s="111"/>
      <c r="G24" s="111"/>
    </row>
    <row r="25" spans="1:7" ht="19.5" customHeight="1" x14ac:dyDescent="0.25">
      <c r="A25" s="111"/>
      <c r="B25" s="116" t="s">
        <v>20</v>
      </c>
      <c r="C25" s="117" t="s">
        <v>21</v>
      </c>
      <c r="D25" s="111"/>
      <c r="E25" s="111"/>
      <c r="F25" s="111"/>
      <c r="G25" s="111"/>
    </row>
    <row r="26" spans="1:7" ht="19.5" customHeight="1" x14ac:dyDescent="0.25">
      <c r="A26" s="111"/>
      <c r="B26" s="116" t="s">
        <v>22</v>
      </c>
      <c r="C26" s="117" t="s">
        <v>23</v>
      </c>
      <c r="D26" s="111"/>
      <c r="E26" s="111"/>
      <c r="F26" s="111"/>
      <c r="G26" s="111"/>
    </row>
    <row r="27" spans="1:7" ht="19.5" customHeight="1" x14ac:dyDescent="0.25">
      <c r="A27" s="111"/>
      <c r="B27" s="116" t="s">
        <v>22</v>
      </c>
      <c r="C27" s="117" t="s">
        <v>24</v>
      </c>
      <c r="D27" s="111"/>
      <c r="E27" s="111"/>
      <c r="F27" s="111"/>
      <c r="G27" s="111"/>
    </row>
    <row r="28" spans="1:7" ht="19.5" customHeight="1" x14ac:dyDescent="0.25">
      <c r="A28" s="111"/>
      <c r="B28" s="116" t="s">
        <v>25</v>
      </c>
      <c r="C28" s="118" t="s">
        <v>26</v>
      </c>
      <c r="D28" s="111"/>
      <c r="E28" s="111"/>
      <c r="F28" s="111"/>
      <c r="G28" s="111"/>
    </row>
    <row r="29" spans="1:7" ht="19.5" customHeight="1" x14ac:dyDescent="0.25">
      <c r="A29" s="111"/>
      <c r="B29" s="116" t="s">
        <v>27</v>
      </c>
      <c r="C29" s="117" t="s">
        <v>28</v>
      </c>
      <c r="D29" s="111"/>
      <c r="E29" s="111"/>
      <c r="F29" s="111"/>
      <c r="G29" s="111"/>
    </row>
    <row r="30" spans="1:7" ht="18" customHeight="1" x14ac:dyDescent="0.25">
      <c r="A30" s="111"/>
      <c r="B30" s="111"/>
      <c r="C30" s="111"/>
      <c r="D30" s="111"/>
      <c r="E30" s="111"/>
      <c r="F30" s="111"/>
      <c r="G30" s="111"/>
    </row>
    <row r="31" spans="1:7" ht="7.5" customHeight="1" x14ac:dyDescent="0.25">
      <c r="A31" s="111"/>
      <c r="B31" s="111"/>
      <c r="C31" s="111"/>
      <c r="D31" s="111"/>
      <c r="E31" s="111"/>
      <c r="F31" s="111"/>
      <c r="G31" s="111"/>
    </row>
    <row r="32" spans="1:7" ht="19.5" customHeight="1" x14ac:dyDescent="0.25">
      <c r="A32" s="111"/>
      <c r="B32" s="119" t="s">
        <v>29</v>
      </c>
      <c r="C32" s="119"/>
      <c r="D32" s="111"/>
      <c r="E32" s="111"/>
      <c r="F32" s="111"/>
      <c r="G32" s="111"/>
    </row>
    <row r="33" spans="1:7" ht="18" customHeight="1" x14ac:dyDescent="0.25">
      <c r="A33" s="111"/>
      <c r="B33" s="120"/>
      <c r="C33" s="121" t="s">
        <v>30</v>
      </c>
      <c r="D33" s="121"/>
      <c r="E33" s="111"/>
      <c r="F33" s="111"/>
      <c r="G33" s="111"/>
    </row>
    <row r="34" spans="1:7" ht="18" customHeight="1" x14ac:dyDescent="0.25">
      <c r="A34" s="111"/>
      <c r="B34" s="122"/>
      <c r="C34" s="121" t="s">
        <v>31</v>
      </c>
      <c r="D34" s="121"/>
      <c r="E34" s="111"/>
      <c r="F34" s="111"/>
      <c r="G34" s="111"/>
    </row>
    <row r="35" spans="1:7" ht="18" customHeight="1" x14ac:dyDescent="0.25">
      <c r="A35" s="111"/>
      <c r="B35" s="123"/>
      <c r="C35" s="121" t="s">
        <v>32</v>
      </c>
      <c r="D35" s="121"/>
      <c r="E35" s="111"/>
      <c r="F35" s="111"/>
      <c r="G35" s="111"/>
    </row>
    <row r="36" spans="1:7" ht="18" customHeight="1" x14ac:dyDescent="0.25">
      <c r="A36" s="111"/>
      <c r="B36" s="124"/>
      <c r="C36" s="121" t="s">
        <v>33</v>
      </c>
      <c r="D36" s="121"/>
      <c r="E36" s="111"/>
      <c r="F36" s="111"/>
      <c r="G36" s="111"/>
    </row>
    <row r="37" spans="1:7" ht="18" customHeight="1" x14ac:dyDescent="0.25">
      <c r="A37" s="111"/>
      <c r="B37" s="125"/>
      <c r="C37" s="121" t="s">
        <v>34</v>
      </c>
      <c r="D37" s="121"/>
      <c r="E37" s="111"/>
      <c r="F37" s="111"/>
      <c r="G37" s="111"/>
    </row>
    <row r="38" spans="1:7" ht="18" customHeight="1" x14ac:dyDescent="0.25">
      <c r="A38" s="111"/>
      <c r="B38" s="111"/>
      <c r="C38" s="111"/>
      <c r="D38" s="111"/>
      <c r="E38" s="111"/>
      <c r="F38" s="111"/>
      <c r="G38" s="111"/>
    </row>
    <row r="39" spans="1:7" ht="18" customHeight="1" x14ac:dyDescent="0.25">
      <c r="A39" s="111"/>
      <c r="B39" s="111"/>
      <c r="C39" s="111"/>
      <c r="D39" s="111"/>
      <c r="E39" s="111"/>
      <c r="F39" s="111"/>
      <c r="G39" s="111"/>
    </row>
    <row r="40" spans="1:7" ht="18" customHeight="1" x14ac:dyDescent="0.25">
      <c r="A40" s="111"/>
      <c r="B40" s="111"/>
      <c r="C40" s="111"/>
      <c r="D40" s="111"/>
      <c r="E40" s="111"/>
      <c r="F40" s="111"/>
      <c r="G40" s="111"/>
    </row>
    <row r="41" spans="1:7" ht="18" customHeight="1" x14ac:dyDescent="0.25">
      <c r="A41" s="111"/>
      <c r="B41" s="111"/>
      <c r="C41" s="111"/>
      <c r="D41" s="111"/>
      <c r="E41" s="111"/>
      <c r="F41" s="111"/>
      <c r="G41" s="111"/>
    </row>
    <row r="42" spans="1:7" ht="18" customHeight="1" x14ac:dyDescent="0.25">
      <c r="A42" s="111"/>
      <c r="B42" s="111"/>
      <c r="C42" s="111"/>
      <c r="D42" s="111"/>
      <c r="E42" s="111"/>
      <c r="F42" s="111"/>
      <c r="G42" s="111"/>
    </row>
    <row r="43" spans="1:7" ht="18" customHeight="1" x14ac:dyDescent="0.25">
      <c r="A43" s="111"/>
      <c r="B43" s="111"/>
      <c r="C43" s="111"/>
      <c r="D43" s="111"/>
      <c r="E43" s="111"/>
      <c r="F43" s="111"/>
      <c r="G43" s="111"/>
    </row>
    <row r="44" spans="1:7" ht="18" customHeight="1" x14ac:dyDescent="0.25">
      <c r="A44" s="111"/>
      <c r="B44" s="111"/>
      <c r="C44" s="111"/>
      <c r="D44" s="111"/>
      <c r="E44" s="111"/>
      <c r="F44" s="111"/>
      <c r="G44" s="111"/>
    </row>
    <row r="45" spans="1:7" ht="18" customHeight="1" x14ac:dyDescent="0.25">
      <c r="A45" s="111"/>
      <c r="B45" s="111"/>
      <c r="C45" s="111"/>
      <c r="D45" s="111"/>
      <c r="E45" s="111"/>
      <c r="F45" s="111"/>
      <c r="G45" s="111"/>
    </row>
    <row r="46" spans="1:7" ht="18" customHeight="1" x14ac:dyDescent="0.25">
      <c r="A46" s="111"/>
      <c r="B46" s="111"/>
      <c r="C46" s="111"/>
      <c r="D46" s="111"/>
      <c r="E46" s="111"/>
      <c r="F46" s="111"/>
      <c r="G46" s="111"/>
    </row>
    <row r="47" spans="1:7" ht="18" customHeight="1" x14ac:dyDescent="0.25">
      <c r="A47" s="111"/>
      <c r="B47" s="111"/>
      <c r="C47" s="111"/>
      <c r="D47" s="111"/>
      <c r="E47" s="111"/>
      <c r="F47" s="111"/>
      <c r="G47" s="111"/>
    </row>
    <row r="48" spans="1:7" ht="18" customHeight="1" x14ac:dyDescent="0.25">
      <c r="A48" s="111"/>
      <c r="B48" s="111"/>
      <c r="C48" s="111"/>
      <c r="D48" s="111"/>
      <c r="E48" s="111"/>
      <c r="F48" s="111"/>
      <c r="G48" s="111"/>
    </row>
    <row r="49" spans="1:7" ht="18" customHeight="1" x14ac:dyDescent="0.25">
      <c r="A49" s="111"/>
      <c r="B49" s="111"/>
      <c r="C49" s="111"/>
      <c r="D49" s="111"/>
      <c r="E49" s="111"/>
      <c r="F49" s="111"/>
      <c r="G49" s="111"/>
    </row>
    <row r="50" spans="1:7" ht="18" customHeight="1" x14ac:dyDescent="0.25">
      <c r="A50" s="111"/>
      <c r="B50" s="111"/>
      <c r="C50" s="111"/>
      <c r="D50" s="111"/>
      <c r="E50" s="111"/>
      <c r="F50" s="111"/>
      <c r="G50" s="111"/>
    </row>
    <row r="51" spans="1:7" ht="18" customHeight="1" x14ac:dyDescent="0.25">
      <c r="A51" s="111"/>
      <c r="B51" s="111"/>
      <c r="C51" s="111"/>
      <c r="D51" s="111"/>
      <c r="E51" s="111"/>
      <c r="F51" s="111"/>
      <c r="G51" s="111"/>
    </row>
    <row r="52" spans="1:7" ht="18" customHeight="1" x14ac:dyDescent="0.25">
      <c r="A52" s="111"/>
      <c r="B52" s="111"/>
      <c r="C52" s="111"/>
      <c r="D52" s="111"/>
      <c r="E52" s="111"/>
      <c r="F52" s="111"/>
      <c r="G52" s="111"/>
    </row>
    <row r="53" spans="1:7" ht="15.75" customHeight="1" x14ac:dyDescent="0.25">
      <c r="A53" s="111"/>
      <c r="B53" s="126" t="s">
        <v>35</v>
      </c>
      <c r="C53" s="126"/>
      <c r="D53" s="111"/>
      <c r="E53" s="111"/>
      <c r="F53" s="111"/>
      <c r="G53" s="111"/>
    </row>
    <row r="54" spans="1:7" ht="18" customHeight="1" x14ac:dyDescent="0.25">
      <c r="A54" s="111"/>
      <c r="B54" s="111"/>
      <c r="C54" s="111"/>
      <c r="D54" s="111"/>
      <c r="E54" s="111"/>
      <c r="F54" s="111"/>
      <c r="G54" s="111"/>
    </row>
  </sheetData>
  <sheetProtection algorithmName="SHA-512" hashValue="v7PwgUjfImYOrauqiXpwUc00nqJKqvKQmOuJFZ799gtb0TYs0t/WWNhgBlNcNFXTENLWS+pSjQnPtvKFTtgCUw==" saltValue="bQHvCx1MsnpZnqrj9Vxjsg==" spinCount="100000" sheet="1" objects="1" scenarios="1"/>
  <mergeCells count="13">
    <mergeCell ref="C36:D36"/>
    <mergeCell ref="C37:D37"/>
    <mergeCell ref="B53:C53"/>
    <mergeCell ref="B23:C23"/>
    <mergeCell ref="B32:C32"/>
    <mergeCell ref="C33:D33"/>
    <mergeCell ref="C34:D34"/>
    <mergeCell ref="C35:D35"/>
    <mergeCell ref="B2:C3"/>
    <mergeCell ref="B4:C5"/>
    <mergeCell ref="B8:C9"/>
    <mergeCell ref="B10:C10"/>
    <mergeCell ref="B11:C11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17A65"/>
  </sheetPr>
  <dimension ref="A1:L27"/>
  <sheetViews>
    <sheetView zoomScaleNormal="100" workbookViewId="0">
      <pane ySplit="3" topLeftCell="A4" activePane="bottomLeft" state="frozen"/>
      <selection pane="bottomLeft"/>
    </sheetView>
  </sheetViews>
  <sheetFormatPr defaultColWidth="8.7109375" defaultRowHeight="15" x14ac:dyDescent="0.25"/>
  <cols>
    <col min="1" max="1" width="5" customWidth="1"/>
    <col min="2" max="2" width="14" customWidth="1"/>
    <col min="3" max="3" width="22" customWidth="1"/>
    <col min="4" max="6" width="14" customWidth="1"/>
    <col min="7" max="7" width="16" customWidth="1"/>
    <col min="8" max="11" width="14" customWidth="1"/>
    <col min="12" max="12" width="18" customWidth="1"/>
  </cols>
  <sheetData>
    <row r="1" spans="1:12" ht="30" customHeight="1" x14ac:dyDescent="0.25">
      <c r="A1" s="50" t="s">
        <v>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15" customHeight="1" x14ac:dyDescent="0.25">
      <c r="A2" s="58" t="s">
        <v>37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19.5" customHeight="1" x14ac:dyDescent="0.25">
      <c r="A3" s="2" t="s">
        <v>38</v>
      </c>
      <c r="B3" s="2" t="s">
        <v>39</v>
      </c>
      <c r="C3" s="2" t="s">
        <v>40</v>
      </c>
      <c r="D3" s="2" t="s">
        <v>41</v>
      </c>
      <c r="E3" s="2" t="s">
        <v>42</v>
      </c>
      <c r="F3" s="2" t="s">
        <v>43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</row>
    <row r="4" spans="1:12" ht="18.75" customHeight="1" x14ac:dyDescent="0.25">
      <c r="A4" s="3">
        <v>1</v>
      </c>
      <c r="B4" s="4" t="s">
        <v>50</v>
      </c>
      <c r="C4" s="5" t="s">
        <v>51</v>
      </c>
      <c r="D4" s="4" t="s">
        <v>52</v>
      </c>
      <c r="E4" s="6">
        <v>285000</v>
      </c>
      <c r="F4" s="6">
        <v>285000</v>
      </c>
      <c r="G4" s="4" t="s">
        <v>53</v>
      </c>
      <c r="H4" s="7">
        <f t="shared" ref="H4:H23" si="0">E4-F4</f>
        <v>0</v>
      </c>
      <c r="I4" s="4" t="s">
        <v>54</v>
      </c>
      <c r="J4" s="8">
        <f t="shared" ref="J4:J23" si="1">IF(H4&lt;=0,0,IFERROR(MAX(0,"31-Mar-26"-I4),0))</f>
        <v>0</v>
      </c>
      <c r="K4" s="3" t="str">
        <f t="shared" ref="K4:K23" si="2">IF(H4&lt;=0,"Paid",IF(J4&lt;=0,"Current",IF(J4&lt;=30,"1-30 Days",IF(J4&lt;=60,"31-60 Days",IF(J4&lt;=90,"61-90 Days","90+ Days")))))</f>
        <v>Paid</v>
      </c>
      <c r="L4" s="3" t="str">
        <f t="shared" ref="L4:L23" si="3">IF(H4&lt;=0,"✅ Paid",IF(J4&lt;=0,"🔵 Current",IF(J4&lt;=30,"🟡 Follow Up",IF(J4&lt;=60,"🟠 Overdue","🔴 Critical"))))</f>
        <v>✅ Paid</v>
      </c>
    </row>
    <row r="5" spans="1:12" ht="18.75" customHeight="1" x14ac:dyDescent="0.25">
      <c r="A5" s="9">
        <v>2</v>
      </c>
      <c r="B5" s="4" t="s">
        <v>55</v>
      </c>
      <c r="C5" s="5" t="s">
        <v>56</v>
      </c>
      <c r="D5" s="4" t="s">
        <v>57</v>
      </c>
      <c r="E5" s="6">
        <v>142500</v>
      </c>
      <c r="F5" s="6">
        <v>100000</v>
      </c>
      <c r="G5" s="4" t="s">
        <v>58</v>
      </c>
      <c r="H5" s="10">
        <f t="shared" si="0"/>
        <v>42500</v>
      </c>
      <c r="I5" s="4" t="s">
        <v>59</v>
      </c>
      <c r="J5" s="11">
        <f t="shared" si="1"/>
        <v>330</v>
      </c>
      <c r="K5" s="9" t="str">
        <f t="shared" si="2"/>
        <v>90+ Days</v>
      </c>
      <c r="L5" s="9" t="str">
        <f t="shared" si="3"/>
        <v>🔴 Critical</v>
      </c>
    </row>
    <row r="6" spans="1:12" ht="18.75" customHeight="1" x14ac:dyDescent="0.25">
      <c r="A6" s="3">
        <v>3</v>
      </c>
      <c r="B6" s="4" t="s">
        <v>60</v>
      </c>
      <c r="C6" s="5" t="s">
        <v>61</v>
      </c>
      <c r="D6" s="4" t="s">
        <v>62</v>
      </c>
      <c r="E6" s="6">
        <v>320000</v>
      </c>
      <c r="F6" s="6">
        <v>320000</v>
      </c>
      <c r="G6" s="4" t="s">
        <v>63</v>
      </c>
      <c r="H6" s="7">
        <f t="shared" si="0"/>
        <v>0</v>
      </c>
      <c r="I6" s="4" t="s">
        <v>64</v>
      </c>
      <c r="J6" s="8">
        <f t="shared" si="1"/>
        <v>0</v>
      </c>
      <c r="K6" s="3" t="str">
        <f t="shared" si="2"/>
        <v>Paid</v>
      </c>
      <c r="L6" s="3" t="str">
        <f t="shared" si="3"/>
        <v>✅ Paid</v>
      </c>
    </row>
    <row r="7" spans="1:12" ht="18.75" customHeight="1" x14ac:dyDescent="0.25">
      <c r="A7" s="9">
        <v>4</v>
      </c>
      <c r="B7" s="4" t="s">
        <v>65</v>
      </c>
      <c r="C7" s="5" t="s">
        <v>66</v>
      </c>
      <c r="D7" s="4" t="s">
        <v>67</v>
      </c>
      <c r="E7" s="6">
        <v>95000</v>
      </c>
      <c r="F7" s="6">
        <v>0</v>
      </c>
      <c r="G7" s="4"/>
      <c r="H7" s="10">
        <f t="shared" si="0"/>
        <v>95000</v>
      </c>
      <c r="I7" s="4" t="s">
        <v>68</v>
      </c>
      <c r="J7" s="11">
        <f t="shared" si="1"/>
        <v>317</v>
      </c>
      <c r="K7" s="9" t="str">
        <f t="shared" si="2"/>
        <v>90+ Days</v>
      </c>
      <c r="L7" s="9" t="str">
        <f t="shared" si="3"/>
        <v>🔴 Critical</v>
      </c>
    </row>
    <row r="8" spans="1:12" ht="18.75" customHeight="1" x14ac:dyDescent="0.25">
      <c r="A8" s="3">
        <v>5</v>
      </c>
      <c r="B8" s="4" t="s">
        <v>53</v>
      </c>
      <c r="C8" s="5" t="s">
        <v>69</v>
      </c>
      <c r="D8" s="4" t="s">
        <v>70</v>
      </c>
      <c r="E8" s="6">
        <v>178000</v>
      </c>
      <c r="F8" s="6">
        <v>178000</v>
      </c>
      <c r="G8" s="4" t="s">
        <v>71</v>
      </c>
      <c r="H8" s="7">
        <f t="shared" si="0"/>
        <v>0</v>
      </c>
      <c r="I8" s="4" t="s">
        <v>72</v>
      </c>
      <c r="J8" s="8">
        <f t="shared" si="1"/>
        <v>0</v>
      </c>
      <c r="K8" s="3" t="str">
        <f t="shared" si="2"/>
        <v>Paid</v>
      </c>
      <c r="L8" s="3" t="str">
        <f t="shared" si="3"/>
        <v>✅ Paid</v>
      </c>
    </row>
    <row r="9" spans="1:12" ht="18.75" customHeight="1" x14ac:dyDescent="0.25">
      <c r="A9" s="9">
        <v>6</v>
      </c>
      <c r="B9" s="4" t="s">
        <v>73</v>
      </c>
      <c r="C9" s="5" t="s">
        <v>74</v>
      </c>
      <c r="D9" s="4" t="s">
        <v>75</v>
      </c>
      <c r="E9" s="6">
        <v>210000</v>
      </c>
      <c r="F9" s="6">
        <v>100000</v>
      </c>
      <c r="G9" s="4" t="s">
        <v>76</v>
      </c>
      <c r="H9" s="10">
        <f t="shared" si="0"/>
        <v>110000</v>
      </c>
      <c r="I9" s="4" t="s">
        <v>77</v>
      </c>
      <c r="J9" s="11">
        <f t="shared" si="1"/>
        <v>303</v>
      </c>
      <c r="K9" s="9" t="str">
        <f t="shared" si="2"/>
        <v>90+ Days</v>
      </c>
      <c r="L9" s="9" t="str">
        <f t="shared" si="3"/>
        <v>🔴 Critical</v>
      </c>
    </row>
    <row r="10" spans="1:12" ht="18.75" customHeight="1" x14ac:dyDescent="0.25">
      <c r="A10" s="3">
        <v>7</v>
      </c>
      <c r="B10" s="4" t="s">
        <v>58</v>
      </c>
      <c r="C10" s="5" t="s">
        <v>78</v>
      </c>
      <c r="D10" s="4" t="s">
        <v>79</v>
      </c>
      <c r="E10" s="6">
        <v>450000</v>
      </c>
      <c r="F10" s="6">
        <v>450000</v>
      </c>
      <c r="G10" s="4" t="s">
        <v>80</v>
      </c>
      <c r="H10" s="7">
        <f t="shared" si="0"/>
        <v>0</v>
      </c>
      <c r="I10" s="4" t="s">
        <v>81</v>
      </c>
      <c r="J10" s="8">
        <f t="shared" si="1"/>
        <v>0</v>
      </c>
      <c r="K10" s="3" t="str">
        <f t="shared" si="2"/>
        <v>Paid</v>
      </c>
      <c r="L10" s="3" t="str">
        <f t="shared" si="3"/>
        <v>✅ Paid</v>
      </c>
    </row>
    <row r="11" spans="1:12" ht="18.75" customHeight="1" x14ac:dyDescent="0.25">
      <c r="A11" s="9">
        <v>8</v>
      </c>
      <c r="B11" s="4" t="s">
        <v>82</v>
      </c>
      <c r="C11" s="5" t="s">
        <v>83</v>
      </c>
      <c r="D11" s="4" t="s">
        <v>84</v>
      </c>
      <c r="E11" s="6">
        <v>88000</v>
      </c>
      <c r="F11" s="6">
        <v>0</v>
      </c>
      <c r="G11" s="4"/>
      <c r="H11" s="10">
        <f t="shared" si="0"/>
        <v>88000</v>
      </c>
      <c r="I11" s="4" t="s">
        <v>85</v>
      </c>
      <c r="J11" s="11">
        <f t="shared" si="1"/>
        <v>290</v>
      </c>
      <c r="K11" s="9" t="str">
        <f t="shared" si="2"/>
        <v>90+ Days</v>
      </c>
      <c r="L11" s="9" t="str">
        <f t="shared" si="3"/>
        <v>🔴 Critical</v>
      </c>
    </row>
    <row r="12" spans="1:12" ht="18.75" customHeight="1" x14ac:dyDescent="0.25">
      <c r="A12" s="3">
        <v>9</v>
      </c>
      <c r="B12" s="4" t="s">
        <v>86</v>
      </c>
      <c r="C12" s="5" t="s">
        <v>87</v>
      </c>
      <c r="D12" s="4" t="s">
        <v>88</v>
      </c>
      <c r="E12" s="6">
        <v>165000</v>
      </c>
      <c r="F12" s="6">
        <v>165000</v>
      </c>
      <c r="G12" s="4" t="s">
        <v>89</v>
      </c>
      <c r="H12" s="7">
        <f t="shared" si="0"/>
        <v>0</v>
      </c>
      <c r="I12" s="4" t="s">
        <v>90</v>
      </c>
      <c r="J12" s="8">
        <f t="shared" si="1"/>
        <v>0</v>
      </c>
      <c r="K12" s="3" t="str">
        <f t="shared" si="2"/>
        <v>Paid</v>
      </c>
      <c r="L12" s="3" t="str">
        <f t="shared" si="3"/>
        <v>✅ Paid</v>
      </c>
    </row>
    <row r="13" spans="1:12" ht="18.75" customHeight="1" x14ac:dyDescent="0.25">
      <c r="A13" s="9">
        <v>10</v>
      </c>
      <c r="B13" s="4" t="s">
        <v>77</v>
      </c>
      <c r="C13" s="5" t="s">
        <v>91</v>
      </c>
      <c r="D13" s="4" t="s">
        <v>92</v>
      </c>
      <c r="E13" s="6">
        <v>72000</v>
      </c>
      <c r="F13" s="6">
        <v>50000</v>
      </c>
      <c r="G13" s="4" t="s">
        <v>93</v>
      </c>
      <c r="H13" s="10">
        <f t="shared" si="0"/>
        <v>22000</v>
      </c>
      <c r="I13" s="4" t="s">
        <v>94</v>
      </c>
      <c r="J13" s="11">
        <f t="shared" si="1"/>
        <v>273</v>
      </c>
      <c r="K13" s="9" t="str">
        <f t="shared" si="2"/>
        <v>90+ Days</v>
      </c>
      <c r="L13" s="9" t="str">
        <f t="shared" si="3"/>
        <v>🔴 Critical</v>
      </c>
    </row>
    <row r="14" spans="1:12" ht="18.75" customHeight="1" x14ac:dyDescent="0.25">
      <c r="A14" s="3">
        <v>11</v>
      </c>
      <c r="B14" s="4" t="s">
        <v>95</v>
      </c>
      <c r="C14" s="5" t="s">
        <v>96</v>
      </c>
      <c r="D14" s="4" t="s">
        <v>97</v>
      </c>
      <c r="E14" s="6">
        <v>390000</v>
      </c>
      <c r="F14" s="6">
        <v>390000</v>
      </c>
      <c r="G14" s="4" t="s">
        <v>98</v>
      </c>
      <c r="H14" s="7">
        <f t="shared" si="0"/>
        <v>0</v>
      </c>
      <c r="I14" s="4" t="s">
        <v>99</v>
      </c>
      <c r="J14" s="8">
        <f t="shared" si="1"/>
        <v>0</v>
      </c>
      <c r="K14" s="3" t="str">
        <f t="shared" si="2"/>
        <v>Paid</v>
      </c>
      <c r="L14" s="3" t="str">
        <f t="shared" si="3"/>
        <v>✅ Paid</v>
      </c>
    </row>
    <row r="15" spans="1:12" ht="18.75" customHeight="1" x14ac:dyDescent="0.25">
      <c r="A15" s="9">
        <v>12</v>
      </c>
      <c r="B15" s="4" t="s">
        <v>85</v>
      </c>
      <c r="C15" s="5" t="s">
        <v>100</v>
      </c>
      <c r="D15" s="4" t="s">
        <v>101</v>
      </c>
      <c r="E15" s="6">
        <v>125000</v>
      </c>
      <c r="F15" s="6">
        <v>0</v>
      </c>
      <c r="G15" s="4"/>
      <c r="H15" s="10">
        <f t="shared" si="0"/>
        <v>125000</v>
      </c>
      <c r="I15" s="4" t="s">
        <v>102</v>
      </c>
      <c r="J15" s="11">
        <f t="shared" si="1"/>
        <v>260</v>
      </c>
      <c r="K15" s="9" t="str">
        <f t="shared" si="2"/>
        <v>90+ Days</v>
      </c>
      <c r="L15" s="9" t="str">
        <f t="shared" si="3"/>
        <v>🔴 Critical</v>
      </c>
    </row>
    <row r="16" spans="1:12" ht="18.75" customHeight="1" x14ac:dyDescent="0.25">
      <c r="A16" s="3">
        <v>13</v>
      </c>
      <c r="B16" s="4" t="s">
        <v>93</v>
      </c>
      <c r="C16" s="5" t="s">
        <v>103</v>
      </c>
      <c r="D16" s="4" t="s">
        <v>104</v>
      </c>
      <c r="E16" s="6">
        <v>195000</v>
      </c>
      <c r="F16" s="6">
        <v>195000</v>
      </c>
      <c r="G16" s="4" t="s">
        <v>105</v>
      </c>
      <c r="H16" s="7">
        <f t="shared" si="0"/>
        <v>0</v>
      </c>
      <c r="I16" s="4" t="s">
        <v>106</v>
      </c>
      <c r="J16" s="8">
        <f t="shared" si="1"/>
        <v>0</v>
      </c>
      <c r="K16" s="3" t="str">
        <f t="shared" si="2"/>
        <v>Paid</v>
      </c>
      <c r="L16" s="3" t="str">
        <f t="shared" si="3"/>
        <v>✅ Paid</v>
      </c>
    </row>
    <row r="17" spans="1:12" ht="18.75" customHeight="1" x14ac:dyDescent="0.25">
      <c r="A17" s="3">
        <v>14</v>
      </c>
      <c r="B17" s="4" t="s">
        <v>107</v>
      </c>
      <c r="C17" s="5" t="s">
        <v>108</v>
      </c>
      <c r="D17" s="4" t="s">
        <v>109</v>
      </c>
      <c r="E17" s="6">
        <v>58000</v>
      </c>
      <c r="F17" s="6">
        <v>58000</v>
      </c>
      <c r="G17" s="4" t="s">
        <v>110</v>
      </c>
      <c r="H17" s="7">
        <f t="shared" si="0"/>
        <v>0</v>
      </c>
      <c r="I17" s="4" t="s">
        <v>111</v>
      </c>
      <c r="J17" s="8">
        <f t="shared" si="1"/>
        <v>0</v>
      </c>
      <c r="K17" s="3" t="str">
        <f t="shared" si="2"/>
        <v>Paid</v>
      </c>
      <c r="L17" s="3" t="str">
        <f t="shared" si="3"/>
        <v>✅ Paid</v>
      </c>
    </row>
    <row r="18" spans="1:12" ht="18.75" customHeight="1" x14ac:dyDescent="0.25">
      <c r="A18" s="9">
        <v>15</v>
      </c>
      <c r="B18" s="4" t="s">
        <v>98</v>
      </c>
      <c r="C18" s="5" t="s">
        <v>112</v>
      </c>
      <c r="D18" s="4" t="s">
        <v>113</v>
      </c>
      <c r="E18" s="6">
        <v>280000</v>
      </c>
      <c r="F18" s="6">
        <v>200000</v>
      </c>
      <c r="G18" s="4" t="s">
        <v>114</v>
      </c>
      <c r="H18" s="10">
        <f t="shared" si="0"/>
        <v>80000</v>
      </c>
      <c r="I18" s="4" t="s">
        <v>115</v>
      </c>
      <c r="J18" s="11">
        <f t="shared" si="1"/>
        <v>239</v>
      </c>
      <c r="K18" s="9" t="str">
        <f t="shared" si="2"/>
        <v>90+ Days</v>
      </c>
      <c r="L18" s="9" t="str">
        <f t="shared" si="3"/>
        <v>🔴 Critical</v>
      </c>
    </row>
    <row r="19" spans="1:12" ht="18.75" customHeight="1" x14ac:dyDescent="0.25">
      <c r="A19" s="9">
        <v>16</v>
      </c>
      <c r="B19" s="4" t="s">
        <v>116</v>
      </c>
      <c r="C19" s="5" t="s">
        <v>117</v>
      </c>
      <c r="D19" s="4" t="s">
        <v>118</v>
      </c>
      <c r="E19" s="6">
        <v>115000</v>
      </c>
      <c r="F19" s="6">
        <v>0</v>
      </c>
      <c r="G19" s="4"/>
      <c r="H19" s="10">
        <f t="shared" si="0"/>
        <v>115000</v>
      </c>
      <c r="I19" s="4" t="s">
        <v>119</v>
      </c>
      <c r="J19" s="11">
        <f t="shared" si="1"/>
        <v>232</v>
      </c>
      <c r="K19" s="9" t="str">
        <f t="shared" si="2"/>
        <v>90+ Days</v>
      </c>
      <c r="L19" s="9" t="str">
        <f t="shared" si="3"/>
        <v>🔴 Critical</v>
      </c>
    </row>
    <row r="20" spans="1:12" ht="18.75" customHeight="1" x14ac:dyDescent="0.25">
      <c r="A20" s="3">
        <v>17</v>
      </c>
      <c r="B20" s="4" t="s">
        <v>120</v>
      </c>
      <c r="C20" s="5" t="s">
        <v>121</v>
      </c>
      <c r="D20" s="4" t="s">
        <v>122</v>
      </c>
      <c r="E20" s="6">
        <v>340000</v>
      </c>
      <c r="F20" s="6">
        <v>340000</v>
      </c>
      <c r="G20" s="4" t="s">
        <v>123</v>
      </c>
      <c r="H20" s="7">
        <f t="shared" si="0"/>
        <v>0</v>
      </c>
      <c r="I20" s="4" t="s">
        <v>124</v>
      </c>
      <c r="J20" s="8">
        <f t="shared" si="1"/>
        <v>0</v>
      </c>
      <c r="K20" s="3" t="str">
        <f t="shared" si="2"/>
        <v>Paid</v>
      </c>
      <c r="L20" s="3" t="str">
        <f t="shared" si="3"/>
        <v>✅ Paid</v>
      </c>
    </row>
    <row r="21" spans="1:12" ht="18.75" customHeight="1" x14ac:dyDescent="0.25">
      <c r="A21" s="3">
        <v>18</v>
      </c>
      <c r="B21" s="4" t="s">
        <v>110</v>
      </c>
      <c r="C21" s="5" t="s">
        <v>125</v>
      </c>
      <c r="D21" s="4" t="s">
        <v>126</v>
      </c>
      <c r="E21" s="6">
        <v>95000</v>
      </c>
      <c r="F21" s="6">
        <v>95000</v>
      </c>
      <c r="G21" s="4" t="s">
        <v>127</v>
      </c>
      <c r="H21" s="7">
        <f t="shared" si="0"/>
        <v>0</v>
      </c>
      <c r="I21" s="4" t="s">
        <v>128</v>
      </c>
      <c r="J21" s="8">
        <f t="shared" si="1"/>
        <v>0</v>
      </c>
      <c r="K21" s="3" t="str">
        <f t="shared" si="2"/>
        <v>Paid</v>
      </c>
      <c r="L21" s="3" t="str">
        <f t="shared" si="3"/>
        <v>✅ Paid</v>
      </c>
    </row>
    <row r="22" spans="1:12" ht="18.75" customHeight="1" x14ac:dyDescent="0.25">
      <c r="A22" s="9">
        <v>19</v>
      </c>
      <c r="B22" s="4" t="s">
        <v>114</v>
      </c>
      <c r="C22" s="5" t="s">
        <v>129</v>
      </c>
      <c r="D22" s="4" t="s">
        <v>130</v>
      </c>
      <c r="E22" s="6">
        <v>148000</v>
      </c>
      <c r="F22" s="6">
        <v>100000</v>
      </c>
      <c r="G22" s="4" t="s">
        <v>131</v>
      </c>
      <c r="H22" s="10">
        <f t="shared" si="0"/>
        <v>48000</v>
      </c>
      <c r="I22" s="4" t="s">
        <v>132</v>
      </c>
      <c r="J22" s="11">
        <f t="shared" si="1"/>
        <v>212</v>
      </c>
      <c r="K22" s="9" t="str">
        <f t="shared" si="2"/>
        <v>90+ Days</v>
      </c>
      <c r="L22" s="9" t="str">
        <f t="shared" si="3"/>
        <v>🔴 Critical</v>
      </c>
    </row>
    <row r="23" spans="1:12" ht="18.75" customHeight="1" x14ac:dyDescent="0.25">
      <c r="A23" s="9">
        <v>20</v>
      </c>
      <c r="B23" s="4" t="s">
        <v>133</v>
      </c>
      <c r="C23" s="5" t="s">
        <v>134</v>
      </c>
      <c r="D23" s="4" t="s">
        <v>135</v>
      </c>
      <c r="E23" s="6">
        <v>220000</v>
      </c>
      <c r="F23" s="6">
        <v>0</v>
      </c>
      <c r="G23" s="4"/>
      <c r="H23" s="10">
        <f t="shared" si="0"/>
        <v>220000</v>
      </c>
      <c r="I23" s="4" t="s">
        <v>136</v>
      </c>
      <c r="J23" s="11">
        <f t="shared" si="1"/>
        <v>205</v>
      </c>
      <c r="K23" s="9" t="str">
        <f t="shared" si="2"/>
        <v>90+ Days</v>
      </c>
      <c r="L23" s="9" t="str">
        <f t="shared" si="3"/>
        <v>🔴 Critical</v>
      </c>
    </row>
    <row r="24" spans="1:12" ht="21.75" customHeight="1" x14ac:dyDescent="0.25">
      <c r="A24" s="59" t="s">
        <v>137</v>
      </c>
      <c r="B24" s="59"/>
      <c r="C24" s="59"/>
      <c r="D24" s="59"/>
      <c r="E24" s="12">
        <f>SUM(E4:E23)</f>
        <v>3971500</v>
      </c>
      <c r="F24" s="12">
        <f>SUM(F4:F23)</f>
        <v>3026000</v>
      </c>
      <c r="G24" s="13"/>
      <c r="H24" s="12">
        <f>SUM(H4:H23)</f>
        <v>945500</v>
      </c>
      <c r="I24" s="13"/>
      <c r="J24" s="13"/>
      <c r="K24" s="13"/>
      <c r="L24" s="13"/>
    </row>
    <row r="25" spans="1:12" ht="18" customHeight="1" x14ac:dyDescent="0.25">
      <c r="A25" s="60" t="s">
        <v>138</v>
      </c>
      <c r="B25" s="60"/>
      <c r="C25" s="60"/>
      <c r="D25" s="60"/>
      <c r="E25" s="60"/>
      <c r="F25" s="60"/>
      <c r="G25" s="60"/>
      <c r="H25" s="14">
        <f>IFERROR(F24/E24,0)</f>
        <v>0.7619287422888078</v>
      </c>
      <c r="I25" s="61" t="s">
        <v>139</v>
      </c>
      <c r="J25" s="61"/>
      <c r="K25" s="61"/>
      <c r="L25" s="61"/>
    </row>
    <row r="27" spans="1:12" ht="15" customHeight="1" x14ac:dyDescent="0.25">
      <c r="A27" s="57" t="s">
        <v>140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</row>
  </sheetData>
  <mergeCells count="6">
    <mergeCell ref="A27:L27"/>
    <mergeCell ref="A1:L1"/>
    <mergeCell ref="A2:L2"/>
    <mergeCell ref="A24:D24"/>
    <mergeCell ref="A25:G25"/>
    <mergeCell ref="I25:L25"/>
  </mergeCells>
  <pageMargins left="0.75" right="0.75" top="1" bottom="1" header="0.511811023622047" footer="0.511811023622047"/>
  <pageSetup orientation="landscape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A04000"/>
  </sheetPr>
  <dimension ref="A1:L27"/>
  <sheetViews>
    <sheetView zoomScaleNormal="100" workbookViewId="0">
      <pane ySplit="3" topLeftCell="A4" activePane="bottomLeft" state="frozen"/>
      <selection pane="bottomLeft"/>
    </sheetView>
  </sheetViews>
  <sheetFormatPr defaultColWidth="8.7109375" defaultRowHeight="15" x14ac:dyDescent="0.25"/>
  <cols>
    <col min="1" max="1" width="5" customWidth="1"/>
    <col min="2" max="2" width="14" customWidth="1"/>
    <col min="3" max="3" width="22" customWidth="1"/>
    <col min="4" max="6" width="14" customWidth="1"/>
    <col min="7" max="7" width="16" customWidth="1"/>
    <col min="8" max="11" width="14" customWidth="1"/>
    <col min="12" max="12" width="18" customWidth="1"/>
  </cols>
  <sheetData>
    <row r="1" spans="1:12" ht="30" customHeight="1" x14ac:dyDescent="0.25">
      <c r="A1" s="50" t="s">
        <v>141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ht="15" customHeight="1" x14ac:dyDescent="0.25">
      <c r="A2" s="58" t="s">
        <v>142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19.5" customHeight="1" x14ac:dyDescent="0.25">
      <c r="A3" s="2" t="s">
        <v>38</v>
      </c>
      <c r="B3" s="2" t="s">
        <v>39</v>
      </c>
      <c r="C3" s="2" t="s">
        <v>143</v>
      </c>
      <c r="D3" s="2" t="s">
        <v>41</v>
      </c>
      <c r="E3" s="2" t="s">
        <v>42</v>
      </c>
      <c r="F3" s="2" t="s">
        <v>144</v>
      </c>
      <c r="G3" s="2" t="s">
        <v>44</v>
      </c>
      <c r="H3" s="2" t="s">
        <v>45</v>
      </c>
      <c r="I3" s="2" t="s">
        <v>46</v>
      </c>
      <c r="J3" s="2" t="s">
        <v>145</v>
      </c>
      <c r="K3" s="2" t="s">
        <v>48</v>
      </c>
      <c r="L3" s="2" t="s">
        <v>49</v>
      </c>
    </row>
    <row r="4" spans="1:12" ht="18.75" customHeight="1" x14ac:dyDescent="0.25">
      <c r="A4" s="3">
        <v>1</v>
      </c>
      <c r="B4" s="4" t="s">
        <v>146</v>
      </c>
      <c r="C4" s="5" t="s">
        <v>147</v>
      </c>
      <c r="D4" s="4" t="s">
        <v>148</v>
      </c>
      <c r="E4" s="6">
        <v>48000</v>
      </c>
      <c r="F4" s="6">
        <v>48000</v>
      </c>
      <c r="G4" s="4" t="s">
        <v>53</v>
      </c>
      <c r="H4" s="7">
        <f t="shared" ref="H4:H23" si="0">E4-F4</f>
        <v>0</v>
      </c>
      <c r="I4" s="4" t="s">
        <v>149</v>
      </c>
      <c r="J4" s="15">
        <f t="shared" ref="J4:J23" si="1">IFERROR(IF(H4&lt;=0,0,"31-Mar-26"-I4),0)</f>
        <v>0</v>
      </c>
      <c r="K4" s="3" t="str">
        <f t="shared" ref="K4:K23" si="2">IF(H4&lt;=0,"Paid",IF(J4&gt;=0,"Current (Due)",IF(J4&gt;=-30,"1-30 Days Overdue",IF(J4&gt;=-60,"31-60 Days Overdue",IF(J4&gt;=-90,"61-90 Days","90+ Days Overdue")))))</f>
        <v>Paid</v>
      </c>
      <c r="L4" s="3" t="str">
        <f t="shared" ref="L4:L23" si="3">IF(H4&lt;=0,"✅ Paid",IF(J4&gt;=7,"🔵 Due Later",IF(J4&gt;=0,"🟡 Due Soon",IF(J4&gt;=-30,"🟠 Overdue","🔴 Critical"))))</f>
        <v>✅ Paid</v>
      </c>
    </row>
    <row r="5" spans="1:12" ht="18.75" customHeight="1" x14ac:dyDescent="0.25">
      <c r="A5" s="3">
        <v>2</v>
      </c>
      <c r="B5" s="4" t="s">
        <v>150</v>
      </c>
      <c r="C5" s="5" t="s">
        <v>151</v>
      </c>
      <c r="D5" s="4" t="s">
        <v>152</v>
      </c>
      <c r="E5" s="6">
        <v>12500</v>
      </c>
      <c r="F5" s="6">
        <v>12500</v>
      </c>
      <c r="G5" s="4" t="s">
        <v>54</v>
      </c>
      <c r="H5" s="7">
        <f t="shared" si="0"/>
        <v>0</v>
      </c>
      <c r="I5" s="4" t="s">
        <v>153</v>
      </c>
      <c r="J5" s="15">
        <f t="shared" si="1"/>
        <v>0</v>
      </c>
      <c r="K5" s="3" t="str">
        <f t="shared" si="2"/>
        <v>Paid</v>
      </c>
      <c r="L5" s="3" t="str">
        <f t="shared" si="3"/>
        <v>✅ Paid</v>
      </c>
    </row>
    <row r="6" spans="1:12" ht="18.75" customHeight="1" x14ac:dyDescent="0.25">
      <c r="A6" s="16">
        <v>3</v>
      </c>
      <c r="B6" s="4" t="s">
        <v>154</v>
      </c>
      <c r="C6" s="5" t="s">
        <v>155</v>
      </c>
      <c r="D6" s="4" t="s">
        <v>156</v>
      </c>
      <c r="E6" s="6">
        <v>35000</v>
      </c>
      <c r="F6" s="6">
        <v>0</v>
      </c>
      <c r="G6" s="4"/>
      <c r="H6" s="17">
        <f t="shared" si="0"/>
        <v>35000</v>
      </c>
      <c r="I6" s="4" t="s">
        <v>58</v>
      </c>
      <c r="J6" s="18">
        <f t="shared" si="1"/>
        <v>325</v>
      </c>
      <c r="K6" s="16" t="str">
        <f t="shared" si="2"/>
        <v>Current (Due)</v>
      </c>
      <c r="L6" s="16" t="str">
        <f t="shared" si="3"/>
        <v>🔵 Due Later</v>
      </c>
    </row>
    <row r="7" spans="1:12" ht="18.75" customHeight="1" x14ac:dyDescent="0.25">
      <c r="A7" s="3">
        <v>4</v>
      </c>
      <c r="B7" s="4" t="s">
        <v>157</v>
      </c>
      <c r="C7" s="5" t="s">
        <v>158</v>
      </c>
      <c r="D7" s="4" t="s">
        <v>159</v>
      </c>
      <c r="E7" s="6">
        <v>85000</v>
      </c>
      <c r="F7" s="6">
        <v>85000</v>
      </c>
      <c r="G7" s="4" t="s">
        <v>160</v>
      </c>
      <c r="H7" s="7">
        <f t="shared" si="0"/>
        <v>0</v>
      </c>
      <c r="I7" s="4" t="s">
        <v>82</v>
      </c>
      <c r="J7" s="15">
        <f t="shared" si="1"/>
        <v>0</v>
      </c>
      <c r="K7" s="3" t="str">
        <f t="shared" si="2"/>
        <v>Paid</v>
      </c>
      <c r="L7" s="3" t="str">
        <f t="shared" si="3"/>
        <v>✅ Paid</v>
      </c>
    </row>
    <row r="8" spans="1:12" ht="18.75" customHeight="1" x14ac:dyDescent="0.25">
      <c r="A8" s="3">
        <v>5</v>
      </c>
      <c r="B8" s="4" t="s">
        <v>161</v>
      </c>
      <c r="C8" s="5" t="s">
        <v>162</v>
      </c>
      <c r="D8" s="4" t="s">
        <v>163</v>
      </c>
      <c r="E8" s="6">
        <v>18500</v>
      </c>
      <c r="F8" s="6">
        <v>18500</v>
      </c>
      <c r="G8" s="4" t="s">
        <v>71</v>
      </c>
      <c r="H8" s="7">
        <f t="shared" si="0"/>
        <v>0</v>
      </c>
      <c r="I8" s="4" t="s">
        <v>86</v>
      </c>
      <c r="J8" s="15">
        <f t="shared" si="1"/>
        <v>0</v>
      </c>
      <c r="K8" s="3" t="str">
        <f t="shared" si="2"/>
        <v>Paid</v>
      </c>
      <c r="L8" s="3" t="str">
        <f t="shared" si="3"/>
        <v>✅ Paid</v>
      </c>
    </row>
    <row r="9" spans="1:12" ht="18.75" customHeight="1" x14ac:dyDescent="0.25">
      <c r="A9" s="16">
        <v>6</v>
      </c>
      <c r="B9" s="4" t="s">
        <v>73</v>
      </c>
      <c r="C9" s="5" t="s">
        <v>164</v>
      </c>
      <c r="D9" s="4" t="s">
        <v>165</v>
      </c>
      <c r="E9" s="6">
        <v>22000</v>
      </c>
      <c r="F9" s="6">
        <v>0</v>
      </c>
      <c r="G9" s="4"/>
      <c r="H9" s="17">
        <f t="shared" si="0"/>
        <v>22000</v>
      </c>
      <c r="I9" s="4" t="s">
        <v>77</v>
      </c>
      <c r="J9" s="18">
        <f t="shared" si="1"/>
        <v>303</v>
      </c>
      <c r="K9" s="16" t="str">
        <f t="shared" si="2"/>
        <v>Current (Due)</v>
      </c>
      <c r="L9" s="16" t="str">
        <f t="shared" si="3"/>
        <v>🔵 Due Later</v>
      </c>
    </row>
    <row r="10" spans="1:12" ht="18.75" customHeight="1" x14ac:dyDescent="0.25">
      <c r="A10" s="3">
        <v>7</v>
      </c>
      <c r="B10" s="4" t="s">
        <v>63</v>
      </c>
      <c r="C10" s="5" t="s">
        <v>166</v>
      </c>
      <c r="D10" s="4" t="s">
        <v>167</v>
      </c>
      <c r="E10" s="6">
        <v>42000</v>
      </c>
      <c r="F10" s="6">
        <v>42000</v>
      </c>
      <c r="G10" s="4" t="s">
        <v>168</v>
      </c>
      <c r="H10" s="7">
        <f t="shared" si="0"/>
        <v>0</v>
      </c>
      <c r="I10" s="4" t="s">
        <v>169</v>
      </c>
      <c r="J10" s="15">
        <f t="shared" si="1"/>
        <v>0</v>
      </c>
      <c r="K10" s="3" t="str">
        <f t="shared" si="2"/>
        <v>Paid</v>
      </c>
      <c r="L10" s="3" t="str">
        <f t="shared" si="3"/>
        <v>✅ Paid</v>
      </c>
    </row>
    <row r="11" spans="1:12" ht="18.75" customHeight="1" x14ac:dyDescent="0.25">
      <c r="A11" s="3">
        <v>8</v>
      </c>
      <c r="B11" s="4" t="s">
        <v>160</v>
      </c>
      <c r="C11" s="5" t="s">
        <v>170</v>
      </c>
      <c r="D11" s="4" t="s">
        <v>171</v>
      </c>
      <c r="E11" s="6">
        <v>95000</v>
      </c>
      <c r="F11" s="6">
        <v>95000</v>
      </c>
      <c r="G11" s="4" t="s">
        <v>172</v>
      </c>
      <c r="H11" s="7">
        <f t="shared" si="0"/>
        <v>0</v>
      </c>
      <c r="I11" s="4" t="s">
        <v>173</v>
      </c>
      <c r="J11" s="15">
        <f t="shared" si="1"/>
        <v>0</v>
      </c>
      <c r="K11" s="3" t="str">
        <f t="shared" si="2"/>
        <v>Paid</v>
      </c>
      <c r="L11" s="3" t="str">
        <f t="shared" si="3"/>
        <v>✅ Paid</v>
      </c>
    </row>
    <row r="12" spans="1:12" ht="18.75" customHeight="1" x14ac:dyDescent="0.25">
      <c r="A12" s="16">
        <v>9</v>
      </c>
      <c r="B12" s="4" t="s">
        <v>71</v>
      </c>
      <c r="C12" s="5" t="s">
        <v>174</v>
      </c>
      <c r="D12" s="4" t="s">
        <v>175</v>
      </c>
      <c r="E12" s="6">
        <v>28000</v>
      </c>
      <c r="F12" s="6">
        <v>0</v>
      </c>
      <c r="G12" s="4"/>
      <c r="H12" s="17">
        <f t="shared" si="0"/>
        <v>28000</v>
      </c>
      <c r="I12" s="4" t="s">
        <v>176</v>
      </c>
      <c r="J12" s="18">
        <f t="shared" si="1"/>
        <v>285</v>
      </c>
      <c r="K12" s="16" t="str">
        <f t="shared" si="2"/>
        <v>Current (Due)</v>
      </c>
      <c r="L12" s="16" t="str">
        <f t="shared" si="3"/>
        <v>🔵 Due Later</v>
      </c>
    </row>
    <row r="13" spans="1:12" ht="18.75" customHeight="1" x14ac:dyDescent="0.25">
      <c r="A13" s="3">
        <v>10</v>
      </c>
      <c r="B13" s="4" t="s">
        <v>77</v>
      </c>
      <c r="C13" s="5" t="s">
        <v>177</v>
      </c>
      <c r="D13" s="4" t="s">
        <v>178</v>
      </c>
      <c r="E13" s="6">
        <v>8500</v>
      </c>
      <c r="F13" s="6">
        <v>8500</v>
      </c>
      <c r="G13" s="4" t="s">
        <v>179</v>
      </c>
      <c r="H13" s="7">
        <f t="shared" si="0"/>
        <v>0</v>
      </c>
      <c r="I13" s="4" t="s">
        <v>94</v>
      </c>
      <c r="J13" s="15">
        <f t="shared" si="1"/>
        <v>0</v>
      </c>
      <c r="K13" s="3" t="str">
        <f t="shared" si="2"/>
        <v>Paid</v>
      </c>
      <c r="L13" s="3" t="str">
        <f t="shared" si="3"/>
        <v>✅ Paid</v>
      </c>
    </row>
    <row r="14" spans="1:12" ht="18.75" customHeight="1" x14ac:dyDescent="0.25">
      <c r="A14" s="16">
        <v>11</v>
      </c>
      <c r="B14" s="4" t="s">
        <v>80</v>
      </c>
      <c r="C14" s="5" t="s">
        <v>180</v>
      </c>
      <c r="D14" s="4" t="s">
        <v>181</v>
      </c>
      <c r="E14" s="6">
        <v>75000</v>
      </c>
      <c r="F14" s="6">
        <v>50000</v>
      </c>
      <c r="G14" s="4" t="s">
        <v>93</v>
      </c>
      <c r="H14" s="17">
        <f t="shared" si="0"/>
        <v>25000</v>
      </c>
      <c r="I14" s="4" t="s">
        <v>98</v>
      </c>
      <c r="J14" s="18">
        <f t="shared" si="1"/>
        <v>269</v>
      </c>
      <c r="K14" s="16" t="str">
        <f t="shared" si="2"/>
        <v>Current (Due)</v>
      </c>
      <c r="L14" s="16" t="str">
        <f t="shared" si="3"/>
        <v>🔵 Due Later</v>
      </c>
    </row>
    <row r="15" spans="1:12" ht="18.75" customHeight="1" x14ac:dyDescent="0.25">
      <c r="A15" s="3">
        <v>12</v>
      </c>
      <c r="B15" s="4" t="s">
        <v>182</v>
      </c>
      <c r="C15" s="5" t="s">
        <v>183</v>
      </c>
      <c r="D15" s="4" t="s">
        <v>184</v>
      </c>
      <c r="E15" s="6">
        <v>32000</v>
      </c>
      <c r="F15" s="6">
        <v>32000</v>
      </c>
      <c r="G15" s="4" t="s">
        <v>99</v>
      </c>
      <c r="H15" s="7">
        <f t="shared" si="0"/>
        <v>0</v>
      </c>
      <c r="I15" s="4" t="s">
        <v>116</v>
      </c>
      <c r="J15" s="15">
        <f t="shared" si="1"/>
        <v>0</v>
      </c>
      <c r="K15" s="3" t="str">
        <f t="shared" si="2"/>
        <v>Paid</v>
      </c>
      <c r="L15" s="3" t="str">
        <f t="shared" si="3"/>
        <v>✅ Paid</v>
      </c>
    </row>
    <row r="16" spans="1:12" ht="18.75" customHeight="1" x14ac:dyDescent="0.25">
      <c r="A16" s="16">
        <v>13</v>
      </c>
      <c r="B16" s="4" t="s">
        <v>89</v>
      </c>
      <c r="C16" s="5" t="s">
        <v>185</v>
      </c>
      <c r="D16" s="4" t="s">
        <v>186</v>
      </c>
      <c r="E16" s="6">
        <v>18000</v>
      </c>
      <c r="F16" s="6">
        <v>0</v>
      </c>
      <c r="G16" s="4"/>
      <c r="H16" s="17">
        <f t="shared" si="0"/>
        <v>18000</v>
      </c>
      <c r="I16" s="4" t="s">
        <v>120</v>
      </c>
      <c r="J16" s="18">
        <f t="shared" si="1"/>
        <v>256</v>
      </c>
      <c r="K16" s="16" t="str">
        <f t="shared" si="2"/>
        <v>Current (Due)</v>
      </c>
      <c r="L16" s="16" t="str">
        <f t="shared" si="3"/>
        <v>🔵 Due Later</v>
      </c>
    </row>
    <row r="17" spans="1:12" ht="18.75" customHeight="1" x14ac:dyDescent="0.25">
      <c r="A17" s="3">
        <v>14</v>
      </c>
      <c r="B17" s="4" t="s">
        <v>179</v>
      </c>
      <c r="C17" s="5" t="s">
        <v>187</v>
      </c>
      <c r="D17" s="4" t="s">
        <v>188</v>
      </c>
      <c r="E17" s="6">
        <v>55000</v>
      </c>
      <c r="F17" s="6">
        <v>55000</v>
      </c>
      <c r="G17" s="4" t="s">
        <v>106</v>
      </c>
      <c r="H17" s="7">
        <f t="shared" si="0"/>
        <v>0</v>
      </c>
      <c r="I17" s="4" t="s">
        <v>110</v>
      </c>
      <c r="J17" s="15">
        <f t="shared" si="1"/>
        <v>0</v>
      </c>
      <c r="K17" s="3" t="str">
        <f t="shared" si="2"/>
        <v>Paid</v>
      </c>
      <c r="L17" s="3" t="str">
        <f t="shared" si="3"/>
        <v>✅ Paid</v>
      </c>
    </row>
    <row r="18" spans="1:12" ht="18.75" customHeight="1" x14ac:dyDescent="0.25">
      <c r="A18" s="3">
        <v>15</v>
      </c>
      <c r="B18" s="4" t="s">
        <v>98</v>
      </c>
      <c r="C18" s="5" t="s">
        <v>189</v>
      </c>
      <c r="D18" s="4" t="s">
        <v>190</v>
      </c>
      <c r="E18" s="6">
        <v>45000</v>
      </c>
      <c r="F18" s="6">
        <v>45000</v>
      </c>
      <c r="G18" s="4" t="s">
        <v>114</v>
      </c>
      <c r="H18" s="7">
        <f t="shared" si="0"/>
        <v>0</v>
      </c>
      <c r="I18" s="4" t="s">
        <v>115</v>
      </c>
      <c r="J18" s="15">
        <f t="shared" si="1"/>
        <v>0</v>
      </c>
      <c r="K18" s="3" t="str">
        <f t="shared" si="2"/>
        <v>Paid</v>
      </c>
      <c r="L18" s="3" t="str">
        <f t="shared" si="3"/>
        <v>✅ Paid</v>
      </c>
    </row>
    <row r="19" spans="1:12" ht="18.75" customHeight="1" x14ac:dyDescent="0.25">
      <c r="A19" s="16">
        <v>16</v>
      </c>
      <c r="B19" s="4" t="s">
        <v>191</v>
      </c>
      <c r="C19" s="5" t="s">
        <v>192</v>
      </c>
      <c r="D19" s="4" t="s">
        <v>193</v>
      </c>
      <c r="E19" s="6">
        <v>9500</v>
      </c>
      <c r="F19" s="6">
        <v>0</v>
      </c>
      <c r="G19" s="4"/>
      <c r="H19" s="17">
        <f t="shared" si="0"/>
        <v>9500</v>
      </c>
      <c r="I19" s="4" t="s">
        <v>194</v>
      </c>
      <c r="J19" s="18">
        <f t="shared" si="1"/>
        <v>234</v>
      </c>
      <c r="K19" s="16" t="str">
        <f t="shared" si="2"/>
        <v>Current (Due)</v>
      </c>
      <c r="L19" s="16" t="str">
        <f t="shared" si="3"/>
        <v>🔵 Due Later</v>
      </c>
    </row>
    <row r="20" spans="1:12" ht="18.75" customHeight="1" x14ac:dyDescent="0.25">
      <c r="A20" s="3">
        <v>17</v>
      </c>
      <c r="B20" s="4" t="s">
        <v>120</v>
      </c>
      <c r="C20" s="5" t="s">
        <v>195</v>
      </c>
      <c r="D20" s="4" t="s">
        <v>196</v>
      </c>
      <c r="E20" s="6">
        <v>15000</v>
      </c>
      <c r="F20" s="6">
        <v>15000</v>
      </c>
      <c r="G20" s="4" t="s">
        <v>123</v>
      </c>
      <c r="H20" s="7">
        <f t="shared" si="0"/>
        <v>0</v>
      </c>
      <c r="I20" s="4" t="s">
        <v>124</v>
      </c>
      <c r="J20" s="15">
        <f t="shared" si="1"/>
        <v>0</v>
      </c>
      <c r="K20" s="3" t="str">
        <f t="shared" si="2"/>
        <v>Paid</v>
      </c>
      <c r="L20" s="3" t="str">
        <f t="shared" si="3"/>
        <v>✅ Paid</v>
      </c>
    </row>
    <row r="21" spans="1:12" ht="18.75" customHeight="1" x14ac:dyDescent="0.25">
      <c r="A21" s="3">
        <v>18</v>
      </c>
      <c r="B21" s="4" t="s">
        <v>110</v>
      </c>
      <c r="C21" s="5" t="s">
        <v>197</v>
      </c>
      <c r="D21" s="4" t="s">
        <v>198</v>
      </c>
      <c r="E21" s="6">
        <v>22000</v>
      </c>
      <c r="F21" s="6">
        <v>22000</v>
      </c>
      <c r="G21" s="4" t="s">
        <v>127</v>
      </c>
      <c r="H21" s="7">
        <f t="shared" si="0"/>
        <v>0</v>
      </c>
      <c r="I21" s="4" t="s">
        <v>128</v>
      </c>
      <c r="J21" s="15">
        <f t="shared" si="1"/>
        <v>0</v>
      </c>
      <c r="K21" s="3" t="str">
        <f t="shared" si="2"/>
        <v>Paid</v>
      </c>
      <c r="L21" s="3" t="str">
        <f t="shared" si="3"/>
        <v>✅ Paid</v>
      </c>
    </row>
    <row r="22" spans="1:12" ht="18.75" customHeight="1" x14ac:dyDescent="0.25">
      <c r="A22" s="16">
        <v>19</v>
      </c>
      <c r="B22" s="4" t="s">
        <v>114</v>
      </c>
      <c r="C22" s="5" t="s">
        <v>199</v>
      </c>
      <c r="D22" s="4" t="s">
        <v>200</v>
      </c>
      <c r="E22" s="6">
        <v>38000</v>
      </c>
      <c r="F22" s="6">
        <v>0</v>
      </c>
      <c r="G22" s="4"/>
      <c r="H22" s="17">
        <f t="shared" si="0"/>
        <v>38000</v>
      </c>
      <c r="I22" s="4" t="s">
        <v>132</v>
      </c>
      <c r="J22" s="18">
        <f t="shared" si="1"/>
        <v>212</v>
      </c>
      <c r="K22" s="16" t="str">
        <f t="shared" si="2"/>
        <v>Current (Due)</v>
      </c>
      <c r="L22" s="16" t="str">
        <f t="shared" si="3"/>
        <v>🔵 Due Later</v>
      </c>
    </row>
    <row r="23" spans="1:12" ht="18.75" customHeight="1" x14ac:dyDescent="0.25">
      <c r="A23" s="16">
        <v>20</v>
      </c>
      <c r="B23" s="4" t="s">
        <v>133</v>
      </c>
      <c r="C23" s="5" t="s">
        <v>201</v>
      </c>
      <c r="D23" s="4" t="s">
        <v>202</v>
      </c>
      <c r="E23" s="6">
        <v>128000</v>
      </c>
      <c r="F23" s="6">
        <v>100000</v>
      </c>
      <c r="G23" s="4" t="s">
        <v>127</v>
      </c>
      <c r="H23" s="17">
        <f t="shared" si="0"/>
        <v>28000</v>
      </c>
      <c r="I23" s="4" t="s">
        <v>136</v>
      </c>
      <c r="J23" s="18">
        <f t="shared" si="1"/>
        <v>205</v>
      </c>
      <c r="K23" s="16" t="str">
        <f t="shared" si="2"/>
        <v>Current (Due)</v>
      </c>
      <c r="L23" s="16" t="str">
        <f t="shared" si="3"/>
        <v>🔵 Due Later</v>
      </c>
    </row>
    <row r="24" spans="1:12" ht="21.75" customHeight="1" x14ac:dyDescent="0.25">
      <c r="A24" s="62" t="s">
        <v>137</v>
      </c>
      <c r="B24" s="62"/>
      <c r="C24" s="62"/>
      <c r="D24" s="62"/>
      <c r="E24" s="20">
        <f>SUM(E4:E23)</f>
        <v>832000</v>
      </c>
      <c r="F24" s="20">
        <f>SUM(F4:F23)</f>
        <v>628500</v>
      </c>
      <c r="G24" s="21"/>
      <c r="H24" s="20">
        <f>SUM(H4:H23)</f>
        <v>203500</v>
      </c>
      <c r="I24" s="21"/>
      <c r="J24" s="21"/>
      <c r="K24" s="21"/>
      <c r="L24" s="21"/>
    </row>
    <row r="25" spans="1:12" ht="18" customHeight="1" x14ac:dyDescent="0.25">
      <c r="A25" s="63" t="s">
        <v>203</v>
      </c>
      <c r="B25" s="63"/>
      <c r="C25" s="63"/>
      <c r="D25" s="63"/>
      <c r="E25" s="63"/>
      <c r="F25" s="63"/>
      <c r="G25" s="63"/>
      <c r="H25" s="22">
        <f>IFERROR(F24/E24,0)</f>
        <v>0.75540865384615385</v>
      </c>
      <c r="I25" s="64" t="s">
        <v>204</v>
      </c>
      <c r="J25" s="64"/>
      <c r="K25" s="64"/>
      <c r="L25" s="64"/>
    </row>
    <row r="27" spans="1:12" ht="15" customHeight="1" x14ac:dyDescent="0.25">
      <c r="A27" s="57" t="s">
        <v>205</v>
      </c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</row>
  </sheetData>
  <mergeCells count="6">
    <mergeCell ref="A27:L27"/>
    <mergeCell ref="A1:L1"/>
    <mergeCell ref="A2:L2"/>
    <mergeCell ref="A24:D24"/>
    <mergeCell ref="A25:G25"/>
    <mergeCell ref="I25:L25"/>
  </mergeCells>
  <pageMargins left="0.75" right="0.75" top="1" bottom="1" header="0.511811023622047" footer="0.511811023622047"/>
  <pageSetup orientation="landscape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117A65"/>
  </sheetPr>
  <dimension ref="A1:H30"/>
  <sheetViews>
    <sheetView zoomScaleNormal="100" workbookViewId="0">
      <pane ySplit="4" topLeftCell="A5" activePane="bottomLeft" state="frozen"/>
      <selection pane="bottomLeft" sqref="A1:H1"/>
    </sheetView>
  </sheetViews>
  <sheetFormatPr defaultColWidth="8.7109375" defaultRowHeight="15" x14ac:dyDescent="0.25"/>
  <cols>
    <col min="1" max="1" width="30" style="79" customWidth="1"/>
    <col min="2" max="7" width="16" style="79" customWidth="1"/>
    <col min="8" max="8" width="18" style="79" customWidth="1"/>
    <col min="9" max="16384" width="8.7109375" style="79"/>
  </cols>
  <sheetData>
    <row r="1" spans="1:8" ht="30" customHeight="1" x14ac:dyDescent="0.25">
      <c r="A1" s="103" t="s">
        <v>206</v>
      </c>
      <c r="B1" s="103"/>
      <c r="C1" s="103"/>
      <c r="D1" s="103"/>
      <c r="E1" s="103"/>
      <c r="F1" s="103"/>
      <c r="G1" s="103"/>
      <c r="H1" s="103"/>
    </row>
    <row r="2" spans="1:8" ht="15" customHeight="1" x14ac:dyDescent="0.25">
      <c r="A2" s="80" t="s">
        <v>207</v>
      </c>
      <c r="B2" s="80"/>
      <c r="C2" s="80"/>
      <c r="D2" s="80"/>
      <c r="E2" s="80"/>
      <c r="F2" s="80"/>
      <c r="G2" s="80"/>
      <c r="H2" s="80"/>
    </row>
    <row r="3" spans="1:8" ht="21.75" customHeight="1" x14ac:dyDescent="0.25">
      <c r="A3" s="81" t="s">
        <v>208</v>
      </c>
      <c r="B3" s="81"/>
      <c r="C3" s="81"/>
      <c r="D3" s="81"/>
      <c r="E3" s="81"/>
      <c r="F3" s="81"/>
      <c r="G3" s="81"/>
      <c r="H3" s="81"/>
    </row>
    <row r="4" spans="1:8" ht="19.5" customHeight="1" x14ac:dyDescent="0.25">
      <c r="A4" s="82" t="s">
        <v>40</v>
      </c>
      <c r="B4" s="82" t="s">
        <v>209</v>
      </c>
      <c r="C4" s="82" t="s">
        <v>210</v>
      </c>
      <c r="D4" s="82" t="s">
        <v>211</v>
      </c>
      <c r="E4" s="82" t="s">
        <v>212</v>
      </c>
      <c r="F4" s="82" t="s">
        <v>213</v>
      </c>
      <c r="G4" s="82" t="s">
        <v>214</v>
      </c>
      <c r="H4" s="82" t="s">
        <v>49</v>
      </c>
    </row>
    <row r="5" spans="1:8" ht="18.75" customHeight="1" x14ac:dyDescent="0.25">
      <c r="A5" s="83" t="s">
        <v>51</v>
      </c>
      <c r="B5" s="84"/>
      <c r="C5" s="84"/>
      <c r="D5" s="84"/>
      <c r="E5" s="84"/>
      <c r="F5" s="84"/>
      <c r="G5" s="84"/>
      <c r="H5" s="85" t="s">
        <v>215</v>
      </c>
    </row>
    <row r="6" spans="1:8" ht="18.75" customHeight="1" x14ac:dyDescent="0.25">
      <c r="A6" s="86" t="s">
        <v>56</v>
      </c>
      <c r="B6" s="87">
        <v>42500</v>
      </c>
      <c r="C6" s="88"/>
      <c r="D6" s="88"/>
      <c r="E6" s="88"/>
      <c r="F6" s="88"/>
      <c r="G6" s="89">
        <v>42500</v>
      </c>
      <c r="H6" s="90" t="s">
        <v>216</v>
      </c>
    </row>
    <row r="7" spans="1:8" ht="18.75" customHeight="1" x14ac:dyDescent="0.25">
      <c r="A7" s="83" t="s">
        <v>61</v>
      </c>
      <c r="B7" s="84"/>
      <c r="C7" s="84"/>
      <c r="D7" s="84"/>
      <c r="E7" s="84"/>
      <c r="F7" s="84"/>
      <c r="G7" s="84"/>
      <c r="H7" s="85" t="s">
        <v>215</v>
      </c>
    </row>
    <row r="8" spans="1:8" ht="18.75" customHeight="1" x14ac:dyDescent="0.25">
      <c r="A8" s="86" t="s">
        <v>66</v>
      </c>
      <c r="B8" s="87">
        <v>95000</v>
      </c>
      <c r="C8" s="88"/>
      <c r="D8" s="87">
        <v>95000</v>
      </c>
      <c r="E8" s="88"/>
      <c r="F8" s="88"/>
      <c r="G8" s="88"/>
      <c r="H8" s="91" t="s">
        <v>217</v>
      </c>
    </row>
    <row r="9" spans="1:8" ht="18.75" customHeight="1" x14ac:dyDescent="0.25">
      <c r="A9" s="83" t="s">
        <v>69</v>
      </c>
      <c r="B9" s="84"/>
      <c r="C9" s="84"/>
      <c r="D9" s="84"/>
      <c r="E9" s="84"/>
      <c r="F9" s="84"/>
      <c r="G9" s="84"/>
      <c r="H9" s="85" t="s">
        <v>215</v>
      </c>
    </row>
    <row r="10" spans="1:8" ht="18.75" customHeight="1" x14ac:dyDescent="0.25">
      <c r="A10" s="86" t="s">
        <v>74</v>
      </c>
      <c r="B10" s="87">
        <v>110000</v>
      </c>
      <c r="C10" s="88"/>
      <c r="D10" s="88"/>
      <c r="E10" s="92">
        <v>110000</v>
      </c>
      <c r="F10" s="88"/>
      <c r="G10" s="88"/>
      <c r="H10" s="93" t="s">
        <v>218</v>
      </c>
    </row>
    <row r="11" spans="1:8" ht="18.75" customHeight="1" x14ac:dyDescent="0.25">
      <c r="A11" s="86" t="s">
        <v>83</v>
      </c>
      <c r="B11" s="87">
        <v>88000</v>
      </c>
      <c r="C11" s="88"/>
      <c r="D11" s="87">
        <v>88000</v>
      </c>
      <c r="E11" s="88"/>
      <c r="F11" s="88"/>
      <c r="G11" s="88"/>
      <c r="H11" s="91" t="s">
        <v>217</v>
      </c>
    </row>
    <row r="12" spans="1:8" ht="18.75" customHeight="1" x14ac:dyDescent="0.25">
      <c r="A12" s="86" t="s">
        <v>91</v>
      </c>
      <c r="B12" s="87">
        <v>22000</v>
      </c>
      <c r="C12" s="88"/>
      <c r="D12" s="88"/>
      <c r="E12" s="92">
        <v>22000</v>
      </c>
      <c r="F12" s="88"/>
      <c r="G12" s="88"/>
      <c r="H12" s="93" t="s">
        <v>218</v>
      </c>
    </row>
    <row r="13" spans="1:8" ht="18.75" customHeight="1" x14ac:dyDescent="0.25">
      <c r="A13" s="86" t="s">
        <v>100</v>
      </c>
      <c r="B13" s="87">
        <v>125000</v>
      </c>
      <c r="C13" s="88"/>
      <c r="D13" s="87">
        <v>125000</v>
      </c>
      <c r="E13" s="88"/>
      <c r="F13" s="88"/>
      <c r="G13" s="88"/>
      <c r="H13" s="91" t="s">
        <v>217</v>
      </c>
    </row>
    <row r="14" spans="1:8" ht="18.75" customHeight="1" x14ac:dyDescent="0.25">
      <c r="A14" s="86" t="s">
        <v>112</v>
      </c>
      <c r="B14" s="87">
        <v>80000</v>
      </c>
      <c r="C14" s="88"/>
      <c r="D14" s="87">
        <v>80000</v>
      </c>
      <c r="E14" s="88"/>
      <c r="F14" s="88"/>
      <c r="G14" s="88"/>
      <c r="H14" s="91" t="s">
        <v>217</v>
      </c>
    </row>
    <row r="15" spans="1:8" ht="18.75" customHeight="1" x14ac:dyDescent="0.25">
      <c r="A15" s="86" t="s">
        <v>117</v>
      </c>
      <c r="B15" s="87">
        <v>115000</v>
      </c>
      <c r="C15" s="88"/>
      <c r="D15" s="87">
        <v>115000</v>
      </c>
      <c r="E15" s="88"/>
      <c r="F15" s="88"/>
      <c r="G15" s="88"/>
      <c r="H15" s="91" t="s">
        <v>217</v>
      </c>
    </row>
    <row r="16" spans="1:8" ht="18.75" customHeight="1" x14ac:dyDescent="0.25">
      <c r="A16" s="86" t="s">
        <v>129</v>
      </c>
      <c r="B16" s="87">
        <v>48000</v>
      </c>
      <c r="C16" s="88"/>
      <c r="D16" s="87">
        <v>48000</v>
      </c>
      <c r="E16" s="88"/>
      <c r="F16" s="88"/>
      <c r="G16" s="88"/>
      <c r="H16" s="91" t="s">
        <v>217</v>
      </c>
    </row>
    <row r="17" spans="1:8" ht="18.75" customHeight="1" x14ac:dyDescent="0.25">
      <c r="A17" s="86" t="s">
        <v>134</v>
      </c>
      <c r="B17" s="87">
        <v>220000</v>
      </c>
      <c r="C17" s="88"/>
      <c r="D17" s="87">
        <v>220000</v>
      </c>
      <c r="E17" s="88"/>
      <c r="F17" s="88"/>
      <c r="G17" s="88"/>
      <c r="H17" s="91" t="s">
        <v>217</v>
      </c>
    </row>
    <row r="18" spans="1:8" ht="21.75" customHeight="1" x14ac:dyDescent="0.25">
      <c r="A18" s="94" t="s">
        <v>219</v>
      </c>
      <c r="B18" s="95">
        <f t="shared" ref="B18:G18" si="0">SUM(B5:B17)</f>
        <v>945500</v>
      </c>
      <c r="C18" s="95">
        <f t="shared" si="0"/>
        <v>0</v>
      </c>
      <c r="D18" s="95">
        <f t="shared" si="0"/>
        <v>771000</v>
      </c>
      <c r="E18" s="95">
        <f t="shared" si="0"/>
        <v>132000</v>
      </c>
      <c r="F18" s="95">
        <f t="shared" si="0"/>
        <v>0</v>
      </c>
      <c r="G18" s="95">
        <f t="shared" si="0"/>
        <v>42500</v>
      </c>
      <c r="H18" s="96" t="s">
        <v>220</v>
      </c>
    </row>
    <row r="20" spans="1:8" ht="21.75" customHeight="1" x14ac:dyDescent="0.25">
      <c r="A20" s="97" t="s">
        <v>221</v>
      </c>
      <c r="B20" s="97"/>
      <c r="C20" s="97"/>
      <c r="D20" s="97"/>
      <c r="E20" s="97"/>
      <c r="F20" s="97"/>
      <c r="G20" s="97"/>
      <c r="H20" s="97"/>
    </row>
    <row r="21" spans="1:8" ht="19.5" customHeight="1" x14ac:dyDescent="0.25">
      <c r="A21" s="98" t="s">
        <v>222</v>
      </c>
      <c r="B21" s="98"/>
      <c r="C21" s="98"/>
      <c r="D21" s="98"/>
      <c r="E21" s="99">
        <f>'📥 AR LEDGER'!H24</f>
        <v>945500</v>
      </c>
      <c r="F21" s="100"/>
      <c r="G21" s="100"/>
      <c r="H21" s="100"/>
    </row>
    <row r="22" spans="1:8" ht="19.5" customHeight="1" x14ac:dyDescent="0.25">
      <c r="A22" s="98" t="s">
        <v>223</v>
      </c>
      <c r="B22" s="98"/>
      <c r="C22" s="98"/>
      <c r="D22" s="98"/>
      <c r="E22" s="99">
        <f>C18</f>
        <v>0</v>
      </c>
      <c r="F22" s="100"/>
      <c r="G22" s="100"/>
      <c r="H22" s="100"/>
    </row>
    <row r="23" spans="1:8" ht="19.5" customHeight="1" x14ac:dyDescent="0.25">
      <c r="A23" s="98" t="s">
        <v>224</v>
      </c>
      <c r="B23" s="98"/>
      <c r="C23" s="98"/>
      <c r="D23" s="98"/>
      <c r="E23" s="99">
        <f>D18</f>
        <v>771000</v>
      </c>
      <c r="F23" s="100"/>
      <c r="G23" s="100"/>
      <c r="H23" s="100"/>
    </row>
    <row r="24" spans="1:8" ht="19.5" customHeight="1" x14ac:dyDescent="0.25">
      <c r="A24" s="98" t="s">
        <v>225</v>
      </c>
      <c r="B24" s="98"/>
      <c r="C24" s="98"/>
      <c r="D24" s="98"/>
      <c r="E24" s="99">
        <f>E18</f>
        <v>132000</v>
      </c>
      <c r="F24" s="100"/>
      <c r="G24" s="100"/>
      <c r="H24" s="100"/>
    </row>
    <row r="25" spans="1:8" ht="19.5" customHeight="1" x14ac:dyDescent="0.25">
      <c r="A25" s="98" t="s">
        <v>226</v>
      </c>
      <c r="B25" s="98"/>
      <c r="C25" s="98"/>
      <c r="D25" s="98"/>
      <c r="E25" s="99">
        <f>F18</f>
        <v>0</v>
      </c>
      <c r="F25" s="100"/>
      <c r="G25" s="100"/>
      <c r="H25" s="100"/>
    </row>
    <row r="26" spans="1:8" ht="19.5" customHeight="1" x14ac:dyDescent="0.25">
      <c r="A26" s="98" t="s">
        <v>227</v>
      </c>
      <c r="B26" s="98"/>
      <c r="C26" s="98"/>
      <c r="D26" s="98"/>
      <c r="E26" s="99">
        <f>G18</f>
        <v>42500</v>
      </c>
      <c r="F26" s="100"/>
      <c r="G26" s="100"/>
      <c r="H26" s="100"/>
    </row>
    <row r="27" spans="1:8" ht="19.5" customHeight="1" x14ac:dyDescent="0.25">
      <c r="A27" s="98" t="s">
        <v>228</v>
      </c>
      <c r="B27" s="98"/>
      <c r="C27" s="98"/>
      <c r="D27" s="98"/>
      <c r="E27" s="101">
        <f>IFERROR((F18+G18)/B18,0)</f>
        <v>4.4949762030671601E-2</v>
      </c>
      <c r="F27" s="100"/>
      <c r="G27" s="100"/>
      <c r="H27" s="100"/>
    </row>
    <row r="28" spans="1:8" ht="19.5" customHeight="1" x14ac:dyDescent="0.25">
      <c r="A28" s="98" t="s">
        <v>229</v>
      </c>
      <c r="B28" s="98"/>
      <c r="C28" s="98"/>
      <c r="D28" s="98"/>
      <c r="E28" s="101">
        <f>'📥 AR LEDGER'!H25</f>
        <v>0.7619287422888078</v>
      </c>
      <c r="F28" s="100"/>
      <c r="G28" s="100"/>
      <c r="H28" s="100"/>
    </row>
    <row r="30" spans="1:8" ht="15" customHeight="1" x14ac:dyDescent="0.25">
      <c r="A30" s="102" t="s">
        <v>230</v>
      </c>
      <c r="B30" s="102"/>
      <c r="C30" s="102"/>
      <c r="D30" s="102"/>
      <c r="E30" s="102"/>
      <c r="F30" s="102"/>
      <c r="G30" s="102"/>
      <c r="H30" s="102"/>
    </row>
  </sheetData>
  <sheetProtection algorithmName="SHA-512" hashValue="PDD8tfh7URFyB0CKeL3EXeJ9xt/ZEtGvMTQkD8BN+OQ7/992mOFYM2hOwOTTl4xuh6tA/HCWT2uEgMw0K9cNdg==" saltValue="OoCqkQ08alko4JaFZP+BQA==" spinCount="100000" sheet="1" objects="1" scenarios="1"/>
  <mergeCells count="21">
    <mergeCell ref="A28:D28"/>
    <mergeCell ref="F28:H28"/>
    <mergeCell ref="A30:H30"/>
    <mergeCell ref="A25:D25"/>
    <mergeCell ref="F25:H25"/>
    <mergeCell ref="A26:D26"/>
    <mergeCell ref="F26:H26"/>
    <mergeCell ref="A27:D27"/>
    <mergeCell ref="F27:H27"/>
    <mergeCell ref="A22:D22"/>
    <mergeCell ref="F22:H22"/>
    <mergeCell ref="A23:D23"/>
    <mergeCell ref="F23:H23"/>
    <mergeCell ref="A24:D24"/>
    <mergeCell ref="F24:H24"/>
    <mergeCell ref="A1:H1"/>
    <mergeCell ref="A2:H2"/>
    <mergeCell ref="A3:H3"/>
    <mergeCell ref="A20:H20"/>
    <mergeCell ref="A21:D21"/>
    <mergeCell ref="F21:H21"/>
  </mergeCells>
  <pageMargins left="0.75" right="0.75" top="1" bottom="1" header="0.511811023622047" footer="0.511811023622047"/>
  <pageSetup orientation="landscape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A04000"/>
  </sheetPr>
  <dimension ref="A1:H24"/>
  <sheetViews>
    <sheetView zoomScaleNormal="100" workbookViewId="0">
      <pane ySplit="4" topLeftCell="A5" activePane="bottomLeft" state="frozen"/>
      <selection pane="bottomLeft" sqref="A1:H1"/>
    </sheetView>
  </sheetViews>
  <sheetFormatPr defaultColWidth="8.7109375" defaultRowHeight="15" x14ac:dyDescent="0.25"/>
  <cols>
    <col min="1" max="1" width="30" style="79" customWidth="1"/>
    <col min="2" max="7" width="16" style="79" customWidth="1"/>
    <col min="8" max="8" width="18" style="79" customWidth="1"/>
    <col min="9" max="16384" width="8.7109375" style="79"/>
  </cols>
  <sheetData>
    <row r="1" spans="1:8" ht="30" customHeight="1" x14ac:dyDescent="0.25">
      <c r="A1" s="103" t="s">
        <v>231</v>
      </c>
      <c r="B1" s="103"/>
      <c r="C1" s="103"/>
      <c r="D1" s="103"/>
      <c r="E1" s="103"/>
      <c r="F1" s="103"/>
      <c r="G1" s="103"/>
      <c r="H1" s="103"/>
    </row>
    <row r="2" spans="1:8" ht="15" customHeight="1" x14ac:dyDescent="0.25">
      <c r="A2" s="80" t="s">
        <v>232</v>
      </c>
      <c r="B2" s="80"/>
      <c r="C2" s="80"/>
      <c r="D2" s="80"/>
      <c r="E2" s="80"/>
      <c r="F2" s="80"/>
      <c r="G2" s="80"/>
      <c r="H2" s="80"/>
    </row>
    <row r="3" spans="1:8" ht="21.75" customHeight="1" x14ac:dyDescent="0.25">
      <c r="A3" s="104" t="s">
        <v>233</v>
      </c>
      <c r="B3" s="104"/>
      <c r="C3" s="104"/>
      <c r="D3" s="104"/>
      <c r="E3" s="104"/>
      <c r="F3" s="104"/>
      <c r="G3" s="104"/>
      <c r="H3" s="104"/>
    </row>
    <row r="4" spans="1:8" ht="19.5" customHeight="1" x14ac:dyDescent="0.25">
      <c r="A4" s="82" t="s">
        <v>143</v>
      </c>
      <c r="B4" s="82" t="s">
        <v>209</v>
      </c>
      <c r="C4" s="82" t="s">
        <v>210</v>
      </c>
      <c r="D4" s="82" t="s">
        <v>211</v>
      </c>
      <c r="E4" s="82" t="s">
        <v>212</v>
      </c>
      <c r="F4" s="82" t="s">
        <v>213</v>
      </c>
      <c r="G4" s="82" t="s">
        <v>214</v>
      </c>
      <c r="H4" s="82" t="s">
        <v>234</v>
      </c>
    </row>
    <row r="5" spans="1:8" ht="18.75" customHeight="1" x14ac:dyDescent="0.25">
      <c r="A5" s="86" t="s">
        <v>155</v>
      </c>
      <c r="B5" s="87">
        <v>35000</v>
      </c>
      <c r="C5" s="105">
        <v>35000</v>
      </c>
      <c r="D5" s="88"/>
      <c r="E5" s="88"/>
      <c r="F5" s="88"/>
      <c r="G5" s="88"/>
      <c r="H5" s="106" t="s">
        <v>235</v>
      </c>
    </row>
    <row r="6" spans="1:8" ht="18.75" customHeight="1" x14ac:dyDescent="0.25">
      <c r="A6" s="86" t="s">
        <v>164</v>
      </c>
      <c r="B6" s="87">
        <v>22000</v>
      </c>
      <c r="C6" s="105">
        <v>22000</v>
      </c>
      <c r="D6" s="88"/>
      <c r="E6" s="88"/>
      <c r="F6" s="88"/>
      <c r="G6" s="88"/>
      <c r="H6" s="106" t="s">
        <v>235</v>
      </c>
    </row>
    <row r="7" spans="1:8" ht="18.75" customHeight="1" x14ac:dyDescent="0.25">
      <c r="A7" s="86" t="s">
        <v>174</v>
      </c>
      <c r="B7" s="87">
        <v>28000</v>
      </c>
      <c r="C7" s="105">
        <v>28000</v>
      </c>
      <c r="D7" s="88"/>
      <c r="E7" s="88"/>
      <c r="F7" s="88"/>
      <c r="G7" s="88"/>
      <c r="H7" s="106" t="s">
        <v>235</v>
      </c>
    </row>
    <row r="8" spans="1:8" ht="18.75" customHeight="1" x14ac:dyDescent="0.25">
      <c r="A8" s="86" t="s">
        <v>180</v>
      </c>
      <c r="B8" s="87">
        <v>25000</v>
      </c>
      <c r="C8" s="88"/>
      <c r="D8" s="92">
        <v>25000</v>
      </c>
      <c r="E8" s="88"/>
      <c r="F8" s="88"/>
      <c r="G8" s="88"/>
      <c r="H8" s="93" t="s">
        <v>236</v>
      </c>
    </row>
    <row r="9" spans="1:8" ht="18.75" customHeight="1" x14ac:dyDescent="0.25">
      <c r="A9" s="86" t="s">
        <v>185</v>
      </c>
      <c r="B9" s="87">
        <v>18000</v>
      </c>
      <c r="C9" s="88"/>
      <c r="D9" s="92">
        <v>18000</v>
      </c>
      <c r="E9" s="88"/>
      <c r="F9" s="88"/>
      <c r="G9" s="88"/>
      <c r="H9" s="93" t="s">
        <v>236</v>
      </c>
    </row>
    <row r="10" spans="1:8" ht="18.75" customHeight="1" x14ac:dyDescent="0.25">
      <c r="A10" s="86" t="s">
        <v>192</v>
      </c>
      <c r="B10" s="87">
        <v>9500</v>
      </c>
      <c r="C10" s="88"/>
      <c r="D10" s="92">
        <v>9500</v>
      </c>
      <c r="E10" s="88"/>
      <c r="F10" s="88"/>
      <c r="G10" s="88"/>
      <c r="H10" s="93" t="s">
        <v>236</v>
      </c>
    </row>
    <row r="11" spans="1:8" ht="18.75" customHeight="1" x14ac:dyDescent="0.25">
      <c r="A11" s="86" t="s">
        <v>199</v>
      </c>
      <c r="B11" s="87">
        <v>38000</v>
      </c>
      <c r="C11" s="88"/>
      <c r="D11" s="92">
        <v>38000</v>
      </c>
      <c r="E11" s="88"/>
      <c r="F11" s="88"/>
      <c r="G11" s="88"/>
      <c r="H11" s="93" t="s">
        <v>236</v>
      </c>
    </row>
    <row r="12" spans="1:8" ht="18.75" customHeight="1" x14ac:dyDescent="0.25">
      <c r="A12" s="86" t="s">
        <v>201</v>
      </c>
      <c r="B12" s="87">
        <v>28000</v>
      </c>
      <c r="C12" s="88"/>
      <c r="D12" s="92">
        <v>28000</v>
      </c>
      <c r="E12" s="88"/>
      <c r="F12" s="88"/>
      <c r="G12" s="88"/>
      <c r="H12" s="93" t="s">
        <v>236</v>
      </c>
    </row>
    <row r="13" spans="1:8" ht="21.75" customHeight="1" x14ac:dyDescent="0.25">
      <c r="A13" s="107" t="s">
        <v>237</v>
      </c>
      <c r="B13" s="108">
        <f t="shared" ref="B13:G13" si="0">SUM(B5:B12)</f>
        <v>203500</v>
      </c>
      <c r="C13" s="108">
        <f t="shared" si="0"/>
        <v>85000</v>
      </c>
      <c r="D13" s="108">
        <f t="shared" si="0"/>
        <v>118500</v>
      </c>
      <c r="E13" s="108">
        <f t="shared" si="0"/>
        <v>0</v>
      </c>
      <c r="F13" s="108">
        <f t="shared" si="0"/>
        <v>0</v>
      </c>
      <c r="G13" s="108">
        <f t="shared" si="0"/>
        <v>0</v>
      </c>
      <c r="H13" s="109" t="s">
        <v>238</v>
      </c>
    </row>
    <row r="15" spans="1:8" ht="21.75" customHeight="1" x14ac:dyDescent="0.25">
      <c r="A15" s="97" t="s">
        <v>239</v>
      </c>
      <c r="B15" s="97"/>
      <c r="C15" s="97"/>
      <c r="D15" s="97"/>
      <c r="E15" s="97"/>
      <c r="F15" s="97"/>
      <c r="G15" s="97"/>
      <c r="H15" s="97"/>
    </row>
    <row r="16" spans="1:8" ht="19.5" customHeight="1" x14ac:dyDescent="0.25">
      <c r="A16" s="98" t="s">
        <v>240</v>
      </c>
      <c r="B16" s="98"/>
      <c r="C16" s="98"/>
      <c r="D16" s="98"/>
      <c r="E16" s="105">
        <f>'📤 AP LEDGER'!H24</f>
        <v>203500</v>
      </c>
      <c r="F16" s="100"/>
      <c r="G16" s="100"/>
      <c r="H16" s="100"/>
    </row>
    <row r="17" spans="1:8" ht="19.5" customHeight="1" x14ac:dyDescent="0.25">
      <c r="A17" s="98" t="s">
        <v>241</v>
      </c>
      <c r="B17" s="98"/>
      <c r="C17" s="98"/>
      <c r="D17" s="98"/>
      <c r="E17" s="105">
        <f>C13</f>
        <v>85000</v>
      </c>
      <c r="F17" s="100"/>
      <c r="G17" s="100"/>
      <c r="H17" s="100"/>
    </row>
    <row r="18" spans="1:8" ht="19.5" customHeight="1" x14ac:dyDescent="0.25">
      <c r="A18" s="98" t="s">
        <v>242</v>
      </c>
      <c r="B18" s="98"/>
      <c r="C18" s="98"/>
      <c r="D18" s="98"/>
      <c r="E18" s="105">
        <f>D13</f>
        <v>118500</v>
      </c>
      <c r="F18" s="100"/>
      <c r="G18" s="100"/>
      <c r="H18" s="100"/>
    </row>
    <row r="19" spans="1:8" ht="19.5" customHeight="1" x14ac:dyDescent="0.25">
      <c r="A19" s="98" t="s">
        <v>243</v>
      </c>
      <c r="B19" s="98"/>
      <c r="C19" s="98"/>
      <c r="D19" s="98"/>
      <c r="E19" s="105">
        <f>E13</f>
        <v>0</v>
      </c>
      <c r="F19" s="100"/>
      <c r="G19" s="100"/>
      <c r="H19" s="100"/>
    </row>
    <row r="20" spans="1:8" ht="19.5" customHeight="1" x14ac:dyDescent="0.25">
      <c r="A20" s="98" t="s">
        <v>244</v>
      </c>
      <c r="B20" s="98"/>
      <c r="C20" s="98"/>
      <c r="D20" s="98"/>
      <c r="E20" s="105">
        <f>F13+G13</f>
        <v>0</v>
      </c>
      <c r="F20" s="100"/>
      <c r="G20" s="100"/>
      <c r="H20" s="100"/>
    </row>
    <row r="21" spans="1:8" ht="19.5" customHeight="1" x14ac:dyDescent="0.25">
      <c r="A21" s="98" t="s">
        <v>245</v>
      </c>
      <c r="B21" s="98"/>
      <c r="C21" s="98"/>
      <c r="D21" s="98"/>
      <c r="E21" s="110">
        <f>IFERROR((D13+E13+F13+G13)/B13,0)</f>
        <v>0.5823095823095823</v>
      </c>
      <c r="F21" s="100"/>
      <c r="G21" s="100"/>
      <c r="H21" s="100"/>
    </row>
    <row r="22" spans="1:8" ht="19.5" customHeight="1" x14ac:dyDescent="0.25">
      <c r="A22" s="98" t="s">
        <v>246</v>
      </c>
      <c r="B22" s="98"/>
      <c r="C22" s="98"/>
      <c r="D22" s="98"/>
      <c r="E22" s="110">
        <f>'📤 AP LEDGER'!H25</f>
        <v>0.75540865384615385</v>
      </c>
      <c r="F22" s="100"/>
      <c r="G22" s="100"/>
      <c r="H22" s="100"/>
    </row>
    <row r="24" spans="1:8" ht="15" customHeight="1" x14ac:dyDescent="0.25">
      <c r="A24" s="102" t="s">
        <v>247</v>
      </c>
      <c r="B24" s="102"/>
      <c r="C24" s="102"/>
      <c r="D24" s="102"/>
      <c r="E24" s="102"/>
      <c r="F24" s="102"/>
      <c r="G24" s="102"/>
      <c r="H24" s="102"/>
    </row>
  </sheetData>
  <sheetProtection algorithmName="SHA-512" hashValue="CO7/fDZO+yDHxCCqob6UOpMjjpNxFPw8ppSTA0lUbLyufTQvwu665n5BzbmgCmmX6y98r5TnKqqEh2H3VUYhTA==" saltValue="RCYWK9v/GGnkBvFl66bd8A==" spinCount="100000" sheet="1" objects="1" scenarios="1"/>
  <mergeCells count="19">
    <mergeCell ref="A24:H24"/>
    <mergeCell ref="A20:D20"/>
    <mergeCell ref="F20:H20"/>
    <mergeCell ref="A21:D21"/>
    <mergeCell ref="F21:H21"/>
    <mergeCell ref="A22:D22"/>
    <mergeCell ref="F22:H22"/>
    <mergeCell ref="A17:D17"/>
    <mergeCell ref="F17:H17"/>
    <mergeCell ref="A18:D18"/>
    <mergeCell ref="F18:H18"/>
    <mergeCell ref="A19:D19"/>
    <mergeCell ref="F19:H19"/>
    <mergeCell ref="A1:H1"/>
    <mergeCell ref="A2:H2"/>
    <mergeCell ref="A3:H3"/>
    <mergeCell ref="A15:H15"/>
    <mergeCell ref="A16:D16"/>
    <mergeCell ref="F16:H16"/>
  </mergeCells>
  <pageMargins left="0.75" right="0.75" top="1" bottom="1" header="0.511811023622047" footer="0.511811023622047"/>
  <pageSetup orientation="landscape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6C3483"/>
  </sheetPr>
  <dimension ref="A1:G36"/>
  <sheetViews>
    <sheetView zoomScaleNormal="100" workbookViewId="0">
      <pane ySplit="4" topLeftCell="A11" activePane="bottomLeft" state="frozen"/>
      <selection pane="bottomLeft" sqref="A1:XFD1048576"/>
    </sheetView>
  </sheetViews>
  <sheetFormatPr defaultColWidth="8.7109375" defaultRowHeight="15" x14ac:dyDescent="0.25"/>
  <cols>
    <col min="1" max="1" width="28" customWidth="1"/>
    <col min="2" max="7" width="18" customWidth="1"/>
  </cols>
  <sheetData>
    <row r="1" spans="1:7" ht="30" customHeight="1" x14ac:dyDescent="0.25">
      <c r="A1" s="50" t="s">
        <v>248</v>
      </c>
      <c r="B1" s="50"/>
      <c r="C1" s="50"/>
      <c r="D1" s="50"/>
      <c r="E1" s="50"/>
      <c r="F1" s="50"/>
      <c r="G1" s="50"/>
    </row>
    <row r="2" spans="1:7" ht="15" customHeight="1" x14ac:dyDescent="0.25">
      <c r="A2" s="58" t="s">
        <v>249</v>
      </c>
      <c r="B2" s="58"/>
      <c r="C2" s="58"/>
      <c r="D2" s="58"/>
      <c r="E2" s="58"/>
      <c r="F2" s="58"/>
      <c r="G2" s="58"/>
    </row>
    <row r="3" spans="1:7" ht="21.75" customHeight="1" x14ac:dyDescent="0.25">
      <c r="A3" s="52" t="s">
        <v>250</v>
      </c>
      <c r="B3" s="52"/>
      <c r="C3" s="52"/>
      <c r="D3" s="52"/>
      <c r="E3" s="52"/>
      <c r="F3" s="52"/>
      <c r="G3" s="52"/>
    </row>
    <row r="4" spans="1:7" ht="19.5" customHeight="1" x14ac:dyDescent="0.25">
      <c r="A4" s="23" t="s">
        <v>251</v>
      </c>
      <c r="B4" s="23" t="s">
        <v>252</v>
      </c>
      <c r="C4" s="23" t="s">
        <v>253</v>
      </c>
      <c r="D4" s="23" t="s">
        <v>49</v>
      </c>
      <c r="E4" s="23"/>
      <c r="F4" s="23"/>
      <c r="G4" s="23"/>
    </row>
    <row r="5" spans="1:7" ht="19.5" customHeight="1" x14ac:dyDescent="0.25">
      <c r="A5" s="29" t="s">
        <v>222</v>
      </c>
      <c r="B5" s="30">
        <f>'📥 AR LEDGER'!H24</f>
        <v>945500</v>
      </c>
      <c r="C5" s="24" t="s">
        <v>254</v>
      </c>
      <c r="D5" s="26" t="str">
        <f>IF(B5&gt;1000000,"⚠ High — Chase Debtors",IF(B5&gt;500000,"🟡 Monitor","✅ Healthy"))</f>
        <v>🟡 Monitor</v>
      </c>
      <c r="E5" s="67"/>
      <c r="F5" s="67"/>
      <c r="G5" s="67"/>
    </row>
    <row r="6" spans="1:7" ht="19.5" customHeight="1" x14ac:dyDescent="0.25">
      <c r="A6" s="29" t="s">
        <v>240</v>
      </c>
      <c r="B6" s="31">
        <f>'📤 AP LEDGER'!H24</f>
        <v>203500</v>
      </c>
      <c r="C6" s="24" t="s">
        <v>255</v>
      </c>
      <c r="D6" s="32" t="str">
        <f>IF(B6&gt;500000,"⚠ High — Pay Priority","✅ Manageable")</f>
        <v>✅ Manageable</v>
      </c>
      <c r="E6" s="67"/>
      <c r="F6" s="67"/>
      <c r="G6" s="67"/>
    </row>
    <row r="7" spans="1:7" ht="19.5" customHeight="1" x14ac:dyDescent="0.25">
      <c r="A7" s="29" t="s">
        <v>256</v>
      </c>
      <c r="B7" s="33">
        <f>B5-B6</f>
        <v>742000</v>
      </c>
      <c r="C7" s="24" t="s">
        <v>257</v>
      </c>
      <c r="D7" s="3" t="str">
        <f>IF(B7&gt;0,"✅ Positive — Healthy",IF(B7=0,"🟡 Break Even","🔴 Negative — Risk"))</f>
        <v>✅ Positive — Healthy</v>
      </c>
      <c r="E7" s="67"/>
      <c r="F7" s="67"/>
      <c r="G7" s="67"/>
    </row>
    <row r="8" spans="1:7" ht="19.5" customHeight="1" x14ac:dyDescent="0.25">
      <c r="A8" s="29" t="s">
        <v>258</v>
      </c>
      <c r="B8" s="34">
        <f>'📥 AR LEDGER'!H25</f>
        <v>0.7619287422888078</v>
      </c>
      <c r="C8" s="24" t="s">
        <v>259</v>
      </c>
      <c r="D8" s="9" t="str">
        <f>IF(B8&gt;=0.85,"✅ On Target","⚠ Below 85% Target")</f>
        <v>⚠ Below 85% Target</v>
      </c>
      <c r="E8" s="67"/>
      <c r="F8" s="67"/>
      <c r="G8" s="67"/>
    </row>
    <row r="9" spans="1:7" ht="19.5" customHeight="1" x14ac:dyDescent="0.25">
      <c r="A9" s="29" t="s">
        <v>260</v>
      </c>
      <c r="B9" s="34">
        <f>'📤 AP LEDGER'!H25</f>
        <v>0.75540865384615385</v>
      </c>
      <c r="C9" s="24" t="s">
        <v>261</v>
      </c>
      <c r="D9" s="9" t="str">
        <f>IF(B9&gt;=0.9,"✅ On Target","⚠ Below 90% Target")</f>
        <v>⚠ Below 90% Target</v>
      </c>
      <c r="E9" s="67"/>
      <c r="F9" s="67"/>
      <c r="G9" s="67"/>
    </row>
    <row r="10" spans="1:7" ht="19.5" customHeight="1" x14ac:dyDescent="0.25">
      <c r="A10" s="29" t="s">
        <v>262</v>
      </c>
      <c r="B10" s="30">
        <f>'📥 AR LEDGER'!E24</f>
        <v>3971500</v>
      </c>
      <c r="C10" s="24" t="s">
        <v>263</v>
      </c>
      <c r="D10" s="3" t="s">
        <v>264</v>
      </c>
      <c r="E10" s="67"/>
      <c r="F10" s="67"/>
      <c r="G10" s="67"/>
    </row>
    <row r="11" spans="1:7" ht="19.5" customHeight="1" x14ac:dyDescent="0.25">
      <c r="A11" s="29" t="s">
        <v>265</v>
      </c>
      <c r="B11" s="30">
        <f>'📥 AR LEDGER'!F24</f>
        <v>3026000</v>
      </c>
      <c r="C11" s="24" t="s">
        <v>266</v>
      </c>
      <c r="D11" s="26" t="str">
        <f>IFERROR(TEXT(B11/B10,"0.0%")&amp;" Collected","—")</f>
        <v>76.2% Collected</v>
      </c>
      <c r="E11" s="67"/>
      <c r="F11" s="67"/>
      <c r="G11" s="67"/>
    </row>
    <row r="12" spans="1:7" ht="19.5" customHeight="1" x14ac:dyDescent="0.25">
      <c r="A12" s="29" t="s">
        <v>267</v>
      </c>
      <c r="B12" s="31">
        <f>'📤 AP LEDGER'!E24</f>
        <v>832000</v>
      </c>
      <c r="C12" s="24" t="s">
        <v>268</v>
      </c>
      <c r="D12" s="3" t="s">
        <v>269</v>
      </c>
      <c r="E12" s="67"/>
      <c r="F12" s="67"/>
      <c r="G12" s="67"/>
    </row>
    <row r="13" spans="1:7" ht="19.5" customHeight="1" x14ac:dyDescent="0.25">
      <c r="A13" s="29" t="s">
        <v>270</v>
      </c>
      <c r="B13" s="31">
        <f>'📤 AP LEDGER'!F24</f>
        <v>628500</v>
      </c>
      <c r="C13" s="24" t="s">
        <v>271</v>
      </c>
      <c r="D13" s="32" t="str">
        <f>IFERROR(TEXT(B13/B12,"0.0%")&amp;" Paid","—")</f>
        <v>75.5% Paid</v>
      </c>
      <c r="E13" s="67"/>
      <c r="F13" s="67"/>
      <c r="G13" s="67"/>
    </row>
    <row r="15" spans="1:7" ht="21.75" customHeight="1" x14ac:dyDescent="0.25">
      <c r="A15" s="65" t="s">
        <v>272</v>
      </c>
      <c r="B15" s="65"/>
      <c r="C15" s="65"/>
      <c r="D15" s="65"/>
      <c r="E15" s="65"/>
      <c r="F15" s="65"/>
      <c r="G15" s="65"/>
    </row>
    <row r="16" spans="1:7" ht="19.5" customHeight="1" x14ac:dyDescent="0.25">
      <c r="A16" s="23" t="s">
        <v>48</v>
      </c>
      <c r="B16" s="23" t="s">
        <v>273</v>
      </c>
      <c r="C16" s="23" t="s">
        <v>274</v>
      </c>
      <c r="D16" s="23" t="s">
        <v>275</v>
      </c>
      <c r="E16" s="23"/>
      <c r="F16" s="23"/>
      <c r="G16" s="23"/>
    </row>
    <row r="17" spans="1:7" ht="19.5" customHeight="1" x14ac:dyDescent="0.25">
      <c r="A17" s="35" t="s">
        <v>276</v>
      </c>
      <c r="B17" s="27">
        <v>583000</v>
      </c>
      <c r="C17" s="3" t="s">
        <v>277</v>
      </c>
      <c r="D17" s="68" t="s">
        <v>278</v>
      </c>
      <c r="E17" s="68"/>
      <c r="F17" s="68"/>
      <c r="G17" s="68"/>
    </row>
    <row r="18" spans="1:7" ht="19.5" customHeight="1" x14ac:dyDescent="0.25">
      <c r="A18" s="36" t="s">
        <v>279</v>
      </c>
      <c r="B18" s="25">
        <v>338000</v>
      </c>
      <c r="C18" s="26" t="s">
        <v>280</v>
      </c>
      <c r="D18" s="69" t="s">
        <v>281</v>
      </c>
      <c r="E18" s="69"/>
      <c r="F18" s="69"/>
      <c r="G18" s="69"/>
    </row>
    <row r="19" spans="1:7" ht="19.5" customHeight="1" x14ac:dyDescent="0.25">
      <c r="A19" s="37" t="s">
        <v>282</v>
      </c>
      <c r="B19" s="28">
        <v>22000</v>
      </c>
      <c r="C19" s="16" t="s">
        <v>283</v>
      </c>
      <c r="D19" s="70" t="s">
        <v>284</v>
      </c>
      <c r="E19" s="70"/>
      <c r="F19" s="70"/>
      <c r="G19" s="70"/>
    </row>
    <row r="20" spans="1:7" ht="19.5" customHeight="1" x14ac:dyDescent="0.25">
      <c r="A20" s="38" t="s">
        <v>285</v>
      </c>
      <c r="B20" s="39">
        <v>0</v>
      </c>
      <c r="C20" s="9" t="s">
        <v>286</v>
      </c>
      <c r="D20" s="71" t="s">
        <v>287</v>
      </c>
      <c r="E20" s="71"/>
      <c r="F20" s="71"/>
      <c r="G20" s="71"/>
    </row>
    <row r="21" spans="1:7" ht="19.5" customHeight="1" x14ac:dyDescent="0.25">
      <c r="A21" s="38" t="s">
        <v>288</v>
      </c>
      <c r="B21" s="39">
        <v>2500</v>
      </c>
      <c r="C21" s="9" t="s">
        <v>286</v>
      </c>
      <c r="D21" s="71" t="s">
        <v>289</v>
      </c>
      <c r="E21" s="71"/>
      <c r="F21" s="71"/>
      <c r="G21" s="71"/>
    </row>
    <row r="22" spans="1:7" ht="21.75" customHeight="1" x14ac:dyDescent="0.25">
      <c r="A22" s="1" t="s">
        <v>290</v>
      </c>
      <c r="B22" s="12">
        <f>SUM(B17:B21)</f>
        <v>945500</v>
      </c>
      <c r="C22" s="40" t="s">
        <v>291</v>
      </c>
      <c r="D22" s="13"/>
      <c r="E22" s="13"/>
      <c r="F22" s="13"/>
      <c r="G22" s="13"/>
    </row>
    <row r="24" spans="1:7" ht="21.75" customHeight="1" x14ac:dyDescent="0.25">
      <c r="A24" s="66" t="s">
        <v>292</v>
      </c>
      <c r="B24" s="66"/>
      <c r="C24" s="66"/>
      <c r="D24" s="66"/>
      <c r="E24" s="66"/>
      <c r="F24" s="66"/>
      <c r="G24" s="66"/>
    </row>
    <row r="25" spans="1:7" ht="19.5" customHeight="1" x14ac:dyDescent="0.25">
      <c r="A25" s="23" t="s">
        <v>293</v>
      </c>
      <c r="B25" s="23" t="s">
        <v>273</v>
      </c>
      <c r="C25" s="23" t="s">
        <v>294</v>
      </c>
      <c r="D25" s="23" t="s">
        <v>275</v>
      </c>
      <c r="E25" s="23"/>
      <c r="F25" s="23"/>
      <c r="G25" s="23"/>
    </row>
    <row r="26" spans="1:7" ht="19.5" customHeight="1" x14ac:dyDescent="0.25">
      <c r="A26" s="35" t="s">
        <v>295</v>
      </c>
      <c r="B26" s="27">
        <v>85000</v>
      </c>
      <c r="C26" s="3" t="s">
        <v>296</v>
      </c>
      <c r="D26" s="68" t="s">
        <v>297</v>
      </c>
      <c r="E26" s="68"/>
      <c r="F26" s="68"/>
      <c r="G26" s="68"/>
    </row>
    <row r="27" spans="1:7" ht="19.5" customHeight="1" x14ac:dyDescent="0.25">
      <c r="A27" s="36" t="s">
        <v>298</v>
      </c>
      <c r="B27" s="25">
        <v>118500</v>
      </c>
      <c r="C27" s="26" t="s">
        <v>299</v>
      </c>
      <c r="D27" s="69" t="s">
        <v>300</v>
      </c>
      <c r="E27" s="69"/>
      <c r="F27" s="69"/>
      <c r="G27" s="69"/>
    </row>
    <row r="28" spans="1:7" ht="19.5" customHeight="1" x14ac:dyDescent="0.25">
      <c r="A28" s="37" t="s">
        <v>301</v>
      </c>
      <c r="B28" s="28">
        <v>0</v>
      </c>
      <c r="C28" s="16" t="s">
        <v>286</v>
      </c>
      <c r="D28" s="70" t="s">
        <v>302</v>
      </c>
      <c r="E28" s="70"/>
      <c r="F28" s="70"/>
      <c r="G28" s="70"/>
    </row>
    <row r="29" spans="1:7" ht="19.5" customHeight="1" x14ac:dyDescent="0.25">
      <c r="A29" s="38" t="s">
        <v>303</v>
      </c>
      <c r="B29" s="39">
        <v>0</v>
      </c>
      <c r="C29" s="9" t="s">
        <v>286</v>
      </c>
      <c r="D29" s="71" t="s">
        <v>304</v>
      </c>
      <c r="E29" s="71"/>
      <c r="F29" s="71"/>
      <c r="G29" s="71"/>
    </row>
    <row r="30" spans="1:7" ht="19.5" customHeight="1" x14ac:dyDescent="0.25">
      <c r="A30" s="38" t="s">
        <v>305</v>
      </c>
      <c r="B30" s="39">
        <v>0</v>
      </c>
      <c r="C30" s="9" t="s">
        <v>286</v>
      </c>
      <c r="D30" s="71" t="s">
        <v>306</v>
      </c>
      <c r="E30" s="71"/>
      <c r="F30" s="71"/>
      <c r="G30" s="71"/>
    </row>
    <row r="31" spans="1:7" ht="21.75" customHeight="1" x14ac:dyDescent="0.25">
      <c r="A31" s="19" t="s">
        <v>307</v>
      </c>
      <c r="B31" s="20">
        <f>SUM(B26:B30)</f>
        <v>203500</v>
      </c>
      <c r="C31" s="41" t="s">
        <v>291</v>
      </c>
      <c r="D31" s="21"/>
      <c r="E31" s="21"/>
      <c r="F31" s="21"/>
      <c r="G31" s="21"/>
    </row>
    <row r="33" spans="1:7" ht="21.75" customHeight="1" x14ac:dyDescent="0.25">
      <c r="A33" s="73" t="s">
        <v>308</v>
      </c>
      <c r="B33" s="73"/>
      <c r="C33" s="73"/>
      <c r="D33" s="73"/>
      <c r="E33" s="73"/>
      <c r="F33" s="73"/>
      <c r="G33" s="73"/>
    </row>
    <row r="34" spans="1:7" ht="21.75" customHeight="1" x14ac:dyDescent="0.25">
      <c r="A34" s="42" t="s">
        <v>309</v>
      </c>
      <c r="B34" s="30">
        <f>'📥 AR LEDGER'!H24</f>
        <v>945500</v>
      </c>
      <c r="C34" s="31">
        <f>'📤 AP LEDGER'!H24</f>
        <v>203500</v>
      </c>
      <c r="D34" s="43">
        <f>B34-C34</f>
        <v>742000</v>
      </c>
      <c r="E34" s="72" t="s">
        <v>310</v>
      </c>
      <c r="F34" s="72"/>
      <c r="G34" s="72"/>
    </row>
    <row r="36" spans="1:7" ht="15" customHeight="1" x14ac:dyDescent="0.25">
      <c r="A36" s="57" t="s">
        <v>311</v>
      </c>
      <c r="B36" s="57"/>
      <c r="C36" s="57"/>
      <c r="D36" s="57"/>
      <c r="E36" s="57"/>
      <c r="F36" s="57"/>
      <c r="G36" s="57"/>
    </row>
  </sheetData>
  <sheetProtection algorithmName="SHA-512" hashValue="UNszx8cA2yBiDOl0HHwBYBfaudE2pca+JZfNGZd19Sc1KoG//tZeHhBNTkmjZLhVaBmVvdALJCTmxZf8FyXw6Q==" saltValue="wYqC1cW9Vp5vQkoYzRRt9g==" spinCount="100000" sheet="1" objects="1" scenarios="1"/>
  <mergeCells count="27">
    <mergeCell ref="E34:G34"/>
    <mergeCell ref="A36:G36"/>
    <mergeCell ref="D27:G27"/>
    <mergeCell ref="D28:G28"/>
    <mergeCell ref="D29:G29"/>
    <mergeCell ref="D30:G30"/>
    <mergeCell ref="A33:G33"/>
    <mergeCell ref="D19:G19"/>
    <mergeCell ref="D20:G20"/>
    <mergeCell ref="D21:G21"/>
    <mergeCell ref="A24:G24"/>
    <mergeCell ref="D26:G26"/>
    <mergeCell ref="E12:G12"/>
    <mergeCell ref="E13:G13"/>
    <mergeCell ref="A15:G15"/>
    <mergeCell ref="D17:G17"/>
    <mergeCell ref="D18:G18"/>
    <mergeCell ref="E7:G7"/>
    <mergeCell ref="E8:G8"/>
    <mergeCell ref="E9:G9"/>
    <mergeCell ref="E10:G10"/>
    <mergeCell ref="E11:G11"/>
    <mergeCell ref="A1:G1"/>
    <mergeCell ref="A2:G2"/>
    <mergeCell ref="A3:G3"/>
    <mergeCell ref="E5:G5"/>
    <mergeCell ref="E6:G6"/>
  </mergeCells>
  <pageMargins left="0.75" right="0.75" top="1" bottom="1" header="0.511811023622047" footer="0.511811023622047"/>
  <pageSetup orientation="landscape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6C3483"/>
  </sheetPr>
  <dimension ref="A1:P64"/>
  <sheetViews>
    <sheetView zoomScaleNormal="100" workbookViewId="0">
      <pane ySplit="2" topLeftCell="A3" activePane="bottomLeft" state="frozen"/>
      <selection pane="bottomLeft" sqref="A1:XFD1048576"/>
    </sheetView>
  </sheetViews>
  <sheetFormatPr defaultColWidth="8.7109375" defaultRowHeight="15" x14ac:dyDescent="0.25"/>
  <cols>
    <col min="1" max="1" width="27.28515625" customWidth="1"/>
    <col min="2" max="2" width="15.140625" customWidth="1"/>
    <col min="3" max="4" width="10" customWidth="1"/>
    <col min="5" max="5" width="14.42578125" customWidth="1"/>
    <col min="6" max="6" width="13.28515625" customWidth="1"/>
    <col min="7" max="7" width="16.85546875" customWidth="1"/>
    <col min="8" max="16" width="10" customWidth="1"/>
  </cols>
  <sheetData>
    <row r="1" spans="1:16" ht="30" customHeight="1" x14ac:dyDescent="0.25">
      <c r="A1" s="74" t="s">
        <v>312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</row>
    <row r="2" spans="1:16" ht="19.5" customHeight="1" x14ac:dyDescent="0.25">
      <c r="A2" s="75" t="s">
        <v>313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</row>
    <row r="3" spans="1:16" ht="19.5" customHeight="1" x14ac:dyDescent="0.25">
      <c r="A3" s="76" t="s">
        <v>314</v>
      </c>
      <c r="B3" s="76"/>
      <c r="E3" s="76" t="s">
        <v>315</v>
      </c>
      <c r="F3" s="76"/>
      <c r="G3" s="76"/>
    </row>
    <row r="4" spans="1:16" ht="15.75" customHeight="1" x14ac:dyDescent="0.25">
      <c r="A4" s="44" t="s">
        <v>316</v>
      </c>
      <c r="B4" s="45" t="s">
        <v>273</v>
      </c>
      <c r="E4" s="44" t="s">
        <v>317</v>
      </c>
      <c r="F4" s="45" t="s">
        <v>318</v>
      </c>
      <c r="G4" s="45" t="s">
        <v>319</v>
      </c>
    </row>
    <row r="5" spans="1:16" ht="15.75" customHeight="1" x14ac:dyDescent="0.25">
      <c r="A5" s="46" t="s">
        <v>320</v>
      </c>
      <c r="B5" s="47">
        <v>583000</v>
      </c>
      <c r="E5" s="46" t="s">
        <v>321</v>
      </c>
      <c r="F5" s="47">
        <v>3971500</v>
      </c>
      <c r="G5" s="47">
        <v>832000</v>
      </c>
    </row>
    <row r="6" spans="1:16" ht="15.75" customHeight="1" x14ac:dyDescent="0.25">
      <c r="A6" s="46" t="s">
        <v>279</v>
      </c>
      <c r="B6" s="47">
        <v>338000</v>
      </c>
      <c r="E6" s="46" t="s">
        <v>322</v>
      </c>
      <c r="F6" s="47">
        <v>3026000</v>
      </c>
      <c r="G6" s="47">
        <v>628500</v>
      </c>
    </row>
    <row r="7" spans="1:16" ht="15.75" customHeight="1" x14ac:dyDescent="0.25">
      <c r="A7" s="46" t="s">
        <v>282</v>
      </c>
      <c r="B7" s="47">
        <v>22000</v>
      </c>
      <c r="E7" s="46" t="s">
        <v>323</v>
      </c>
      <c r="F7" s="47">
        <v>945500</v>
      </c>
      <c r="G7" s="47">
        <v>203500</v>
      </c>
    </row>
    <row r="8" spans="1:16" ht="15.75" customHeight="1" x14ac:dyDescent="0.25">
      <c r="A8" s="46" t="s">
        <v>285</v>
      </c>
      <c r="B8" s="47">
        <v>0</v>
      </c>
    </row>
    <row r="9" spans="1:16" ht="19.5" customHeight="1" x14ac:dyDescent="0.25">
      <c r="A9" s="46" t="s">
        <v>288</v>
      </c>
      <c r="B9" s="47">
        <v>2500</v>
      </c>
      <c r="E9" s="76" t="s">
        <v>324</v>
      </c>
      <c r="F9" s="76"/>
      <c r="G9" s="76"/>
    </row>
    <row r="10" spans="1:16" ht="15.75" customHeight="1" x14ac:dyDescent="0.25">
      <c r="A10" s="76" t="s">
        <v>325</v>
      </c>
      <c r="B10" s="76"/>
      <c r="E10" s="45" t="s">
        <v>326</v>
      </c>
      <c r="F10" s="45" t="s">
        <v>327</v>
      </c>
      <c r="G10" s="45" t="s">
        <v>328</v>
      </c>
    </row>
    <row r="11" spans="1:16" ht="15.75" customHeight="1" x14ac:dyDescent="0.25">
      <c r="A11" s="44" t="s">
        <v>251</v>
      </c>
      <c r="B11" s="45" t="s">
        <v>329</v>
      </c>
      <c r="E11" s="48" t="s">
        <v>330</v>
      </c>
      <c r="F11" s="49">
        <v>0.82</v>
      </c>
      <c r="G11" s="49">
        <v>0.85</v>
      </c>
    </row>
    <row r="12" spans="1:16" ht="15.75" customHeight="1" x14ac:dyDescent="0.25">
      <c r="A12" s="46" t="s">
        <v>331</v>
      </c>
      <c r="B12" s="47">
        <v>3971500</v>
      </c>
      <c r="E12" s="48" t="s">
        <v>332</v>
      </c>
      <c r="F12" s="49">
        <v>0.79</v>
      </c>
      <c r="G12" s="49">
        <v>0.85</v>
      </c>
    </row>
    <row r="13" spans="1:16" ht="15.75" customHeight="1" x14ac:dyDescent="0.25">
      <c r="A13" s="46" t="s">
        <v>333</v>
      </c>
      <c r="B13" s="47">
        <v>3026000</v>
      </c>
      <c r="E13" s="48" t="s">
        <v>334</v>
      </c>
      <c r="F13" s="49">
        <v>0.88</v>
      </c>
      <c r="G13" s="49">
        <v>0.85</v>
      </c>
    </row>
    <row r="14" spans="1:16" ht="15.75" customHeight="1" x14ac:dyDescent="0.25">
      <c r="A14" s="46" t="s">
        <v>335</v>
      </c>
      <c r="B14" s="47">
        <v>945500</v>
      </c>
      <c r="E14" s="48" t="s">
        <v>336</v>
      </c>
      <c r="F14" s="49">
        <v>0.75</v>
      </c>
      <c r="G14" s="49">
        <v>0.85</v>
      </c>
    </row>
    <row r="15" spans="1:16" ht="15.75" customHeight="1" x14ac:dyDescent="0.25">
      <c r="A15" s="46" t="s">
        <v>337</v>
      </c>
      <c r="B15" s="47">
        <v>832000</v>
      </c>
      <c r="E15" s="48" t="s">
        <v>338</v>
      </c>
      <c r="F15" s="49">
        <v>0.91</v>
      </c>
      <c r="G15" s="49">
        <v>0.85</v>
      </c>
    </row>
    <row r="16" spans="1:16" ht="15.75" customHeight="1" x14ac:dyDescent="0.25">
      <c r="A16" s="46" t="s">
        <v>339</v>
      </c>
      <c r="B16" s="47">
        <v>628500</v>
      </c>
      <c r="E16" s="48" t="s">
        <v>340</v>
      </c>
      <c r="F16" s="49">
        <v>0.84</v>
      </c>
      <c r="G16" s="49">
        <v>0.85</v>
      </c>
    </row>
    <row r="17" spans="1:16" ht="19.5" customHeight="1" x14ac:dyDescent="0.25">
      <c r="A17" s="46" t="s">
        <v>341</v>
      </c>
      <c r="B17" s="47">
        <v>203500</v>
      </c>
      <c r="E17" s="48" t="s">
        <v>342</v>
      </c>
      <c r="F17" s="49">
        <v>0.78</v>
      </c>
      <c r="G17" s="49">
        <v>0.85</v>
      </c>
      <c r="I17" s="77" t="s">
        <v>343</v>
      </c>
      <c r="J17" s="77"/>
      <c r="K17" s="77"/>
      <c r="L17" s="77"/>
      <c r="M17" s="77"/>
      <c r="N17" s="77"/>
      <c r="O17" s="77"/>
      <c r="P17" s="77"/>
    </row>
    <row r="18" spans="1:16" ht="15.75" customHeight="1" x14ac:dyDescent="0.25">
      <c r="A18" s="46" t="s">
        <v>344</v>
      </c>
      <c r="B18" s="47">
        <v>742000</v>
      </c>
      <c r="E18" s="48" t="s">
        <v>345</v>
      </c>
      <c r="F18" s="49">
        <v>0.86</v>
      </c>
      <c r="G18" s="49">
        <v>0.85</v>
      </c>
    </row>
    <row r="19" spans="1:16" ht="15.75" customHeight="1" x14ac:dyDescent="0.25">
      <c r="E19" s="48" t="s">
        <v>346</v>
      </c>
      <c r="F19" s="49">
        <v>0.8</v>
      </c>
      <c r="G19" s="49">
        <v>0.85</v>
      </c>
    </row>
    <row r="20" spans="1:16" ht="15.75" customHeight="1" x14ac:dyDescent="0.25">
      <c r="E20" s="48" t="s">
        <v>347</v>
      </c>
      <c r="F20" s="49">
        <v>0.87</v>
      </c>
      <c r="G20" s="49">
        <v>0.85</v>
      </c>
    </row>
    <row r="21" spans="1:16" ht="15.75" customHeight="1" x14ac:dyDescent="0.25">
      <c r="E21" s="48" t="s">
        <v>348</v>
      </c>
      <c r="F21" s="49">
        <v>0.83</v>
      </c>
      <c r="G21" s="49">
        <v>0.85</v>
      </c>
    </row>
    <row r="22" spans="1:16" ht="15.75" customHeight="1" x14ac:dyDescent="0.25">
      <c r="E22" s="48" t="s">
        <v>349</v>
      </c>
      <c r="F22" s="49">
        <v>0.76</v>
      </c>
      <c r="G22" s="49">
        <v>0.85</v>
      </c>
    </row>
    <row r="23" spans="1:16" ht="18" customHeight="1" x14ac:dyDescent="0.25"/>
    <row r="24" spans="1:16" ht="18" customHeight="1" x14ac:dyDescent="0.25"/>
    <row r="25" spans="1:16" ht="18" customHeight="1" x14ac:dyDescent="0.25"/>
    <row r="26" spans="1:16" ht="18" customHeight="1" x14ac:dyDescent="0.25"/>
    <row r="27" spans="1:16" ht="18" customHeight="1" x14ac:dyDescent="0.25"/>
    <row r="28" spans="1:16" ht="18" customHeight="1" x14ac:dyDescent="0.25"/>
    <row r="29" spans="1:16" ht="18" customHeight="1" x14ac:dyDescent="0.25"/>
    <row r="30" spans="1:16" ht="18" customHeight="1" x14ac:dyDescent="0.25"/>
    <row r="31" spans="1:16" ht="18" customHeight="1" x14ac:dyDescent="0.25"/>
    <row r="32" spans="1:16" ht="19.5" customHeight="1" x14ac:dyDescent="0.25">
      <c r="I32" s="78" t="s">
        <v>350</v>
      </c>
      <c r="J32" s="78"/>
      <c r="K32" s="78"/>
      <c r="L32" s="78"/>
      <c r="M32" s="78"/>
      <c r="N32" s="78"/>
      <c r="O32" s="78"/>
      <c r="P32" s="78"/>
    </row>
    <row r="33" spans="1:8" ht="18" customHeight="1" x14ac:dyDescent="0.25"/>
    <row r="34" spans="1:8" ht="18" customHeight="1" x14ac:dyDescent="0.25"/>
    <row r="35" spans="1:8" ht="18" customHeight="1" x14ac:dyDescent="0.25"/>
    <row r="36" spans="1:8" ht="18" customHeight="1" x14ac:dyDescent="0.25"/>
    <row r="37" spans="1:8" ht="18" customHeight="1" x14ac:dyDescent="0.25"/>
    <row r="38" spans="1:8" ht="18" customHeight="1" x14ac:dyDescent="0.25"/>
    <row r="39" spans="1:8" ht="18" customHeight="1" x14ac:dyDescent="0.25"/>
    <row r="40" spans="1:8" ht="18" customHeight="1" x14ac:dyDescent="0.25"/>
    <row r="41" spans="1:8" ht="18" customHeight="1" x14ac:dyDescent="0.25"/>
    <row r="42" spans="1:8" ht="18" customHeight="1" x14ac:dyDescent="0.25"/>
    <row r="43" spans="1:8" ht="18" customHeight="1" x14ac:dyDescent="0.25"/>
    <row r="44" spans="1:8" ht="18" customHeight="1" x14ac:dyDescent="0.25"/>
    <row r="45" spans="1:8" ht="18" customHeight="1" x14ac:dyDescent="0.25"/>
    <row r="46" spans="1:8" ht="18" customHeight="1" x14ac:dyDescent="0.25"/>
    <row r="47" spans="1:8" ht="19.5" customHeight="1" x14ac:dyDescent="0.25">
      <c r="A47" s="76" t="s">
        <v>351</v>
      </c>
      <c r="B47" s="76"/>
      <c r="C47" s="76"/>
      <c r="D47" s="76"/>
      <c r="E47" s="76"/>
      <c r="F47" s="76"/>
      <c r="G47" s="76"/>
      <c r="H47" s="76"/>
    </row>
    <row r="48" spans="1:8" ht="18" customHeight="1" x14ac:dyDescent="0.25"/>
    <row r="49" spans="1:16" ht="18" customHeight="1" x14ac:dyDescent="0.25"/>
    <row r="50" spans="1:16" ht="18" customHeight="1" x14ac:dyDescent="0.25"/>
    <row r="51" spans="1:16" ht="18" customHeight="1" x14ac:dyDescent="0.25"/>
    <row r="52" spans="1:16" ht="18" customHeight="1" x14ac:dyDescent="0.25"/>
    <row r="53" spans="1:16" ht="18" customHeight="1" x14ac:dyDescent="0.25"/>
    <row r="54" spans="1:16" ht="18" customHeight="1" x14ac:dyDescent="0.25"/>
    <row r="55" spans="1:16" ht="18" customHeight="1" x14ac:dyDescent="0.25"/>
    <row r="56" spans="1:16" ht="18" customHeight="1" x14ac:dyDescent="0.25"/>
    <row r="57" spans="1:16" ht="18" customHeight="1" x14ac:dyDescent="0.25"/>
    <row r="58" spans="1:16" ht="18" customHeight="1" x14ac:dyDescent="0.25"/>
    <row r="59" spans="1:16" ht="18" customHeight="1" x14ac:dyDescent="0.25"/>
    <row r="60" spans="1:16" ht="18" customHeight="1" x14ac:dyDescent="0.25"/>
    <row r="61" spans="1:16" ht="18" customHeight="1" x14ac:dyDescent="0.25"/>
    <row r="62" spans="1:16" ht="18" customHeight="1" x14ac:dyDescent="0.25"/>
    <row r="63" spans="1:16" ht="18" customHeight="1" x14ac:dyDescent="0.25"/>
    <row r="64" spans="1:16" ht="15.75" customHeight="1" x14ac:dyDescent="0.25">
      <c r="A64" s="56" t="s">
        <v>352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</row>
  </sheetData>
  <sheetProtection algorithmName="SHA-512" hashValue="cpkOr+O3jbGPbnG3DEXvZIBnHa2J9AAd8WpCr+bcRwN1ZXuAE+e5kMZoBvTxI85D/ZKQWS2xAHbcaPj0vg/u5Q==" saltValue="cVkVhN7yMpElRUCSJECuEA==" spinCount="100000" sheet="1" objects="1" scenarios="1"/>
  <mergeCells count="10">
    <mergeCell ref="A10:B10"/>
    <mergeCell ref="I17:P17"/>
    <mergeCell ref="I32:P32"/>
    <mergeCell ref="A47:H47"/>
    <mergeCell ref="A64:P64"/>
    <mergeCell ref="A1:P1"/>
    <mergeCell ref="A2:P2"/>
    <mergeCell ref="A3:B3"/>
    <mergeCell ref="E3:G3"/>
    <mergeCell ref="E9:G9"/>
  </mergeCells>
  <pageMargins left="0.75" right="0.75" top="1" bottom="1" header="0.511811023622047" footer="0.511811023622047"/>
  <pageSetup orientation="landscape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86C1"/>
  </sheetPr>
  <dimension ref="A1:B33"/>
  <sheetViews>
    <sheetView topLeftCell="A13" zoomScaleNormal="100" workbookViewId="0">
      <selection activeCell="A25" sqref="A25:B25"/>
    </sheetView>
  </sheetViews>
  <sheetFormatPr defaultColWidth="8.7109375" defaultRowHeight="15" x14ac:dyDescent="0.25"/>
  <cols>
    <col min="1" max="1" width="6" customWidth="1"/>
    <col min="2" max="2" width="95.42578125" customWidth="1"/>
  </cols>
  <sheetData>
    <row r="1" spans="1:2" ht="30" customHeight="1" x14ac:dyDescent="0.25">
      <c r="A1" s="50" t="s">
        <v>353</v>
      </c>
      <c r="B1" s="50"/>
    </row>
    <row r="3" spans="1:2" ht="19.5" customHeight="1" x14ac:dyDescent="0.25">
      <c r="A3" s="51" t="s">
        <v>354</v>
      </c>
      <c r="B3" s="51"/>
    </row>
    <row r="4" spans="1:2" ht="19.5" customHeight="1" x14ac:dyDescent="0.25">
      <c r="A4" s="52" t="s">
        <v>355</v>
      </c>
      <c r="B4" s="52"/>
    </row>
    <row r="5" spans="1:2" ht="19.5" customHeight="1" x14ac:dyDescent="0.25">
      <c r="A5" s="53" t="s">
        <v>356</v>
      </c>
      <c r="B5" s="53"/>
    </row>
    <row r="6" spans="1:2" ht="19.5" customHeight="1" x14ac:dyDescent="0.25">
      <c r="A6" s="52" t="s">
        <v>357</v>
      </c>
      <c r="B6" s="52"/>
    </row>
    <row r="7" spans="1:2" ht="19.5" customHeight="1" x14ac:dyDescent="0.25">
      <c r="A7" s="53" t="s">
        <v>358</v>
      </c>
      <c r="B7" s="53"/>
    </row>
    <row r="8" spans="1:2" ht="39.75" customHeight="1" x14ac:dyDescent="0.25">
      <c r="A8" s="53" t="s">
        <v>359</v>
      </c>
      <c r="B8" s="53"/>
    </row>
    <row r="9" spans="1:2" ht="19.5" customHeight="1" x14ac:dyDescent="0.25">
      <c r="A9" s="52" t="s">
        <v>360</v>
      </c>
      <c r="B9" s="52"/>
    </row>
    <row r="10" spans="1:2" ht="19.5" customHeight="1" x14ac:dyDescent="0.25">
      <c r="A10" s="53" t="s">
        <v>361</v>
      </c>
      <c r="B10" s="53"/>
    </row>
    <row r="11" spans="1:2" ht="36" customHeight="1" x14ac:dyDescent="0.25">
      <c r="A11" s="53" t="s">
        <v>362</v>
      </c>
      <c r="B11" s="53"/>
    </row>
    <row r="12" spans="1:2" ht="19.5" customHeight="1" x14ac:dyDescent="0.25">
      <c r="A12" s="52" t="s">
        <v>363</v>
      </c>
      <c r="B12" s="52"/>
    </row>
    <row r="13" spans="1:2" ht="36" customHeight="1" x14ac:dyDescent="0.25">
      <c r="A13" s="53" t="s">
        <v>364</v>
      </c>
      <c r="B13" s="53"/>
    </row>
    <row r="14" spans="1:2" ht="19.5" customHeight="1" x14ac:dyDescent="0.25">
      <c r="A14" s="52" t="s">
        <v>365</v>
      </c>
      <c r="B14" s="52"/>
    </row>
    <row r="15" spans="1:2" ht="36" customHeight="1" x14ac:dyDescent="0.25">
      <c r="A15" s="53" t="s">
        <v>366</v>
      </c>
      <c r="B15" s="53"/>
    </row>
    <row r="16" spans="1:2" ht="19.5" customHeight="1" x14ac:dyDescent="0.25">
      <c r="A16" s="54" t="s">
        <v>367</v>
      </c>
      <c r="B16" s="54"/>
    </row>
    <row r="17" spans="1:2" ht="48" customHeight="1" x14ac:dyDescent="0.25">
      <c r="A17" s="55" t="s">
        <v>368</v>
      </c>
      <c r="B17" s="55"/>
    </row>
    <row r="18" spans="1:2" ht="19.5" customHeight="1" x14ac:dyDescent="0.25">
      <c r="A18" s="53" t="s">
        <v>369</v>
      </c>
      <c r="B18" s="53"/>
    </row>
    <row r="19" spans="1:2" ht="19.5" customHeight="1" x14ac:dyDescent="0.25">
      <c r="A19" s="53" t="s">
        <v>370</v>
      </c>
      <c r="B19" s="53"/>
    </row>
    <row r="20" spans="1:2" ht="19.5" customHeight="1" x14ac:dyDescent="0.25">
      <c r="A20" s="53" t="s">
        <v>371</v>
      </c>
      <c r="B20" s="53"/>
    </row>
    <row r="21" spans="1:2" ht="19.5" customHeight="1" x14ac:dyDescent="0.25">
      <c r="A21" s="53" t="s">
        <v>372</v>
      </c>
      <c r="B21" s="53"/>
    </row>
    <row r="22" spans="1:2" ht="19.5" customHeight="1" x14ac:dyDescent="0.25">
      <c r="A22" s="53" t="s">
        <v>373</v>
      </c>
      <c r="B22" s="53"/>
    </row>
    <row r="24" spans="1:2" ht="19.5" customHeight="1" x14ac:dyDescent="0.25">
      <c r="A24" s="51" t="s">
        <v>374</v>
      </c>
      <c r="B24" s="51"/>
    </row>
    <row r="25" spans="1:2" ht="33" customHeight="1" x14ac:dyDescent="0.25">
      <c r="A25" s="53" t="s">
        <v>375</v>
      </c>
      <c r="B25" s="53"/>
    </row>
    <row r="26" spans="1:2" ht="27.75" customHeight="1" x14ac:dyDescent="0.25">
      <c r="A26" s="53" t="s">
        <v>376</v>
      </c>
      <c r="B26" s="53"/>
    </row>
    <row r="27" spans="1:2" ht="19.5" customHeight="1" x14ac:dyDescent="0.25">
      <c r="A27" s="53" t="s">
        <v>377</v>
      </c>
      <c r="B27" s="53"/>
    </row>
    <row r="28" spans="1:2" ht="19.5" customHeight="1" x14ac:dyDescent="0.25">
      <c r="A28" s="53" t="s">
        <v>378</v>
      </c>
      <c r="B28" s="53"/>
    </row>
    <row r="30" spans="1:2" ht="19.5" customHeight="1" x14ac:dyDescent="0.25">
      <c r="A30" s="51" t="s">
        <v>379</v>
      </c>
      <c r="B30" s="51"/>
    </row>
    <row r="31" spans="1:2" ht="19.5" customHeight="1" x14ac:dyDescent="0.25">
      <c r="A31" s="53" t="s">
        <v>380</v>
      </c>
      <c r="B31" s="53"/>
    </row>
    <row r="33" spans="1:2" ht="19.5" customHeight="1" x14ac:dyDescent="0.25">
      <c r="A33" s="56" t="s">
        <v>381</v>
      </c>
      <c r="B33" s="56"/>
    </row>
  </sheetData>
  <mergeCells count="29">
    <mergeCell ref="A28:B28"/>
    <mergeCell ref="A30:B30"/>
    <mergeCell ref="A31:B31"/>
    <mergeCell ref="A33:B33"/>
    <mergeCell ref="A22:B22"/>
    <mergeCell ref="A24:B24"/>
    <mergeCell ref="A25:B25"/>
    <mergeCell ref="A26:B26"/>
    <mergeCell ref="A27:B27"/>
    <mergeCell ref="A17:B17"/>
    <mergeCell ref="A18:B18"/>
    <mergeCell ref="A19:B19"/>
    <mergeCell ref="A20:B20"/>
    <mergeCell ref="A21:B21"/>
    <mergeCell ref="A12:B12"/>
    <mergeCell ref="A13:B13"/>
    <mergeCell ref="A14:B14"/>
    <mergeCell ref="A15:B15"/>
    <mergeCell ref="A16:B16"/>
    <mergeCell ref="A7:B7"/>
    <mergeCell ref="A8:B8"/>
    <mergeCell ref="A9:B9"/>
    <mergeCell ref="A10:B10"/>
    <mergeCell ref="A11:B11"/>
    <mergeCell ref="A1:B1"/>
    <mergeCell ref="A3:B3"/>
    <mergeCell ref="A4:B4"/>
    <mergeCell ref="A5:B5"/>
    <mergeCell ref="A6:B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6</vt:i4>
      </vt:variant>
    </vt:vector>
  </HeadingPairs>
  <TitlesOfParts>
    <vt:vector size="14" baseType="lpstr">
      <vt:lpstr>🏠 COVER</vt:lpstr>
      <vt:lpstr>📥 AR LEDGER</vt:lpstr>
      <vt:lpstr>📤 AP LEDGER</vt:lpstr>
      <vt:lpstr>⏱ AR AGING</vt:lpstr>
      <vt:lpstr>⏱ AP AGING</vt:lpstr>
      <vt:lpstr>📊 DASHBOARD</vt:lpstr>
      <vt:lpstr>📈 CHARTS</vt:lpstr>
      <vt:lpstr>📖 HOW TO USE</vt:lpstr>
      <vt:lpstr>'⏱ AP AGING'!Print_Area</vt:lpstr>
      <vt:lpstr>'⏱ AR AGING'!Print_Area</vt:lpstr>
      <vt:lpstr>'📈 CHARTS'!Print_Area</vt:lpstr>
      <vt:lpstr>'📊 DASHBOARD'!Print_Area</vt:lpstr>
      <vt:lpstr>'📤 AP LEDGER'!Print_Area</vt:lpstr>
      <vt:lpstr>'📥 AR LEDGER'!Print_Area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madhu roy</cp:lastModifiedBy>
  <cp:revision>1</cp:revision>
  <dcterms:created xsi:type="dcterms:W3CDTF">2026-07-14T05:38:34Z</dcterms:created>
  <dcterms:modified xsi:type="dcterms:W3CDTF">2026-07-14T17:24:23Z</dcterms:modified>
  <dc:language>en-US</dc:language>
</cp:coreProperties>
</file>